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X:\QA\Compliance\Conflict Mineral\"/>
    </mc:Choice>
  </mc:AlternateContent>
  <xr:revisionPtr revIDLastSave="0" documentId="13_ncr:1_{7C7A575F-8E26-4887-A27C-BF0E2CB60C5D}"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R189" i="5" s="1"/>
  <c r="AB210" i="5"/>
  <c r="R225" i="5"/>
  <c r="F225" i="5"/>
  <c r="E225" i="5"/>
  <c r="X225" i="5" s="1"/>
  <c r="V243" i="5"/>
  <c r="G243" i="5" s="1"/>
  <c r="F309" i="5"/>
  <c r="E309" i="5"/>
  <c r="F357" i="5"/>
  <c r="E357" i="5"/>
  <c r="G399" i="5"/>
  <c r="V463" i="5"/>
  <c r="R463" i="5" s="1"/>
  <c r="G586" i="5"/>
  <c r="F586" i="5"/>
  <c r="I714" i="5"/>
  <c r="J714" i="5"/>
  <c r="T738" i="5"/>
  <c r="S738" i="5"/>
  <c r="R94" i="5"/>
  <c r="AB170" i="5"/>
  <c r="E452" i="5"/>
  <c r="X452" i="5" s="1"/>
  <c r="H452" i="5"/>
  <c r="F452" i="5"/>
  <c r="S1497" i="5"/>
  <c r="T1497" i="5"/>
  <c r="X26" i="5"/>
  <c r="X63" i="5"/>
  <c r="V102" i="5"/>
  <c r="H147" i="5"/>
  <c r="I147" i="5"/>
  <c r="F147" i="5"/>
  <c r="V207" i="5"/>
  <c r="G207" i="5" s="1"/>
  <c r="R237" i="5"/>
  <c r="F237" i="5"/>
  <c r="E237" i="5"/>
  <c r="X237" i="5" s="1"/>
  <c r="V262" i="5"/>
  <c r="J262" i="5" s="1"/>
  <c r="AB262" i="5"/>
  <c r="AB298" i="5"/>
  <c r="E451" i="5"/>
  <c r="F451" i="5"/>
  <c r="R453" i="5"/>
  <c r="J453" i="5"/>
  <c r="H453" i="5"/>
  <c r="F453" i="5"/>
  <c r="X107" i="5"/>
  <c r="R125" i="5"/>
  <c r="T1447" i="5"/>
  <c r="AB1447" i="5"/>
  <c r="S1447" i="5"/>
  <c r="V43" i="5"/>
  <c r="R22" i="5"/>
  <c r="V87" i="5"/>
  <c r="R90" i="5"/>
  <c r="AB114" i="5"/>
  <c r="R123"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R111" i="5"/>
  <c r="H171" i="5"/>
  <c r="R171" i="5"/>
  <c r="J171" i="5"/>
  <c r="G171" i="5"/>
  <c r="V194" i="5"/>
  <c r="I194" i="5" s="1"/>
  <c r="V314" i="5"/>
  <c r="G314" i="5" s="1"/>
  <c r="E468" i="5"/>
  <c r="X468" i="5" s="1"/>
  <c r="F468" i="5"/>
  <c r="V562" i="5"/>
  <c r="R562" i="5" s="1"/>
  <c r="I1848" i="5"/>
  <c r="H1848" i="5"/>
  <c r="V115" i="5"/>
  <c r="AB166" i="5"/>
  <c r="I198" i="5"/>
  <c r="E198" i="5"/>
  <c r="H198" i="5"/>
  <c r="V201" i="5"/>
  <c r="R201" i="5" s="1"/>
  <c r="R245" i="5"/>
  <c r="G245" i="5"/>
  <c r="I461" i="5"/>
  <c r="F461" i="5"/>
  <c r="J552" i="5"/>
  <c r="H552" i="5"/>
  <c r="AB178" i="5"/>
  <c r="V215" i="5"/>
  <c r="G215" i="5" s="1"/>
  <c r="R299" i="5"/>
  <c r="J299" i="5"/>
  <c r="E392" i="5"/>
  <c r="X392" i="5" s="1"/>
  <c r="I392" i="5"/>
  <c r="H392" i="5"/>
  <c r="AB110" i="5"/>
  <c r="R30" i="5"/>
  <c r="V71" i="5"/>
  <c r="V103" i="5"/>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X93" i="5"/>
  <c r="R99" i="5"/>
  <c r="X99" i="5"/>
  <c r="R135" i="5"/>
  <c r="X135" i="5"/>
  <c r="H159" i="5"/>
  <c r="E159" i="5"/>
  <c r="X159" i="5" s="1"/>
  <c r="R159" i="5"/>
  <c r="J159" i="5"/>
  <c r="I159" i="5"/>
  <c r="F159" i="5"/>
  <c r="I373" i="5"/>
  <c r="R373" i="5"/>
  <c r="J373" i="5"/>
  <c r="H373" i="5"/>
  <c r="F373" i="5"/>
  <c r="E373" i="5"/>
  <c r="X27" i="5"/>
  <c r="R27" i="5"/>
  <c r="R83" i="5"/>
  <c r="X83" i="5"/>
  <c r="R51" i="5"/>
  <c r="X51" i="5"/>
  <c r="R77" i="5"/>
  <c r="X77" i="5"/>
  <c r="R89" i="5"/>
  <c r="X89" i="5"/>
  <c r="X129" i="5"/>
  <c r="H199" i="5"/>
  <c r="R199" i="5"/>
  <c r="J199" i="5"/>
  <c r="I199" i="5"/>
  <c r="F199" i="5"/>
  <c r="G199" i="5"/>
  <c r="E199" i="5"/>
  <c r="X199" i="5" s="1"/>
  <c r="X131" i="5"/>
  <c r="R131" i="5"/>
  <c r="R57" i="5"/>
  <c r="X57" i="5"/>
  <c r="R105" i="5"/>
  <c r="X105" i="5"/>
  <c r="X119" i="5"/>
  <c r="R119" i="5"/>
  <c r="G197" i="5"/>
  <c r="R197" i="5"/>
  <c r="F197" i="5"/>
  <c r="H223" i="5"/>
  <c r="R223" i="5"/>
  <c r="J223" i="5"/>
  <c r="F223" i="5"/>
  <c r="I223" i="5"/>
  <c r="E223" i="5"/>
  <c r="X223" i="5" s="1"/>
  <c r="R229" i="5"/>
  <c r="F229" i="5"/>
  <c r="E229" i="5"/>
  <c r="X229" i="5" s="1"/>
  <c r="R337" i="5"/>
  <c r="J337" i="5"/>
  <c r="H337" i="5"/>
  <c r="F337" i="5"/>
  <c r="E337" i="5"/>
  <c r="X337" i="5" s="1"/>
  <c r="X31" i="5"/>
  <c r="X113" i="5"/>
  <c r="R113" i="5"/>
  <c r="H155" i="5"/>
  <c r="R155" i="5"/>
  <c r="J155" i="5"/>
  <c r="I155" i="5"/>
  <c r="E155" i="5"/>
  <c r="X155" i="5" s="1"/>
  <c r="F155" i="5"/>
  <c r="H203" i="5"/>
  <c r="R203" i="5"/>
  <c r="J203" i="5"/>
  <c r="I203" i="5"/>
  <c r="E203" i="5"/>
  <c r="X203" i="5" s="1"/>
  <c r="F203" i="5"/>
  <c r="R249" i="5"/>
  <c r="E249" i="5"/>
  <c r="F249" i="5"/>
  <c r="R39" i="5"/>
  <c r="R5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AB130"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X137" i="5"/>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R114"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R118" i="5"/>
  <c r="X5" i="5"/>
  <c r="AB121" i="5"/>
  <c r="V128" i="5"/>
  <c r="R130" i="5"/>
  <c r="AB131"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150" i="5"/>
  <c r="S491" i="5"/>
  <c r="T373" i="5"/>
  <c r="T337" i="5"/>
  <c r="T437" i="5"/>
  <c r="T349" i="5"/>
  <c r="T433" i="5"/>
  <c r="T179" i="5"/>
  <c r="S511" i="5"/>
  <c r="S147" i="5"/>
  <c r="T158" i="5"/>
  <c r="T193" i="5"/>
  <c r="S193" i="5"/>
  <c r="S203" i="5"/>
  <c r="T182" i="5"/>
  <c r="T165" i="5"/>
  <c r="T213" i="5"/>
  <c r="T384"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71" i="5"/>
  <c r="T205" i="5"/>
  <c r="T150" i="5"/>
  <c r="S177" i="5"/>
  <c r="T186" i="5"/>
  <c r="T226" i="5"/>
  <c r="T327" i="5"/>
  <c r="S361"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83" i="5"/>
  <c r="T195" i="5"/>
  <c r="T206" i="5"/>
  <c r="T294" i="5"/>
  <c r="T142" i="5"/>
  <c r="S145" i="5"/>
  <c r="T15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59" i="5"/>
  <c r="T13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161" i="5"/>
  <c r="T141" i="5"/>
  <c r="T371" i="5"/>
  <c r="T185" i="5"/>
  <c r="T197" i="5"/>
  <c r="T278" i="5"/>
  <c r="S408"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4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45" i="5"/>
  <c r="T177" i="5"/>
  <c r="S25" i="5"/>
  <c r="T15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47" i="5"/>
  <c r="T218" i="5"/>
  <c r="T238" i="5"/>
  <c r="T170" i="5"/>
  <c r="T203" i="5"/>
  <c r="T210" i="5"/>
  <c r="T274" i="5"/>
  <c r="T153" i="5"/>
  <c r="T351" i="5"/>
  <c r="T222"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404" i="5"/>
  <c r="T72" i="5"/>
  <c r="S94" i="5"/>
  <c r="T84" i="5"/>
  <c r="T61" i="5"/>
  <c r="T66" i="5"/>
  <c r="T138" i="5"/>
  <c r="T76" i="5"/>
  <c r="T36" i="5"/>
  <c r="S47" i="5"/>
  <c r="T131" i="5"/>
  <c r="T93" i="5"/>
  <c r="T69" i="5"/>
  <c r="S135" i="5"/>
  <c r="S105" i="5"/>
  <c r="T47" i="5"/>
  <c r="T106" i="5"/>
  <c r="S131" i="5"/>
  <c r="T85" i="5"/>
  <c r="T80" i="5"/>
  <c r="T23" i="5"/>
  <c r="S127" i="5"/>
  <c r="S39" i="5"/>
  <c r="T42" i="5"/>
  <c r="S67" i="5"/>
  <c r="T101" i="5"/>
  <c r="T40" i="5"/>
  <c r="T89" i="5"/>
  <c r="S99" i="5"/>
  <c r="S41" i="5"/>
  <c r="T62" i="5"/>
  <c r="T79" i="5"/>
  <c r="T57" i="5"/>
  <c r="S33" i="5"/>
  <c r="S93" i="5"/>
  <c r="T95" i="5"/>
  <c r="T54" i="5"/>
  <c r="T75" i="5"/>
  <c r="T48" i="5"/>
  <c r="T58" i="5"/>
  <c r="S26" i="5"/>
  <c r="T107" i="5"/>
  <c r="T113" i="5"/>
  <c r="S57" i="5"/>
  <c r="S49" i="5"/>
  <c r="T105" i="5"/>
  <c r="S51" i="5"/>
  <c r="T109" i="5"/>
  <c r="S27" i="5"/>
  <c r="S81" i="5"/>
  <c r="T81" i="5"/>
  <c r="T78" i="5"/>
  <c r="T114" i="5"/>
  <c r="T21" i="5"/>
  <c r="T99" i="5"/>
  <c r="S73" i="5"/>
  <c r="T52" i="5"/>
  <c r="T125" i="5"/>
  <c r="T86" i="5"/>
  <c r="T6" i="5"/>
  <c r="S61" i="5"/>
  <c r="S95" i="5"/>
  <c r="T64" i="5"/>
  <c r="T83" i="5"/>
  <c r="T111" i="5"/>
  <c r="T96" i="5"/>
  <c r="T39" i="5"/>
  <c r="T28" i="5"/>
  <c r="T65" i="5"/>
  <c r="T67" i="5"/>
  <c r="T46" i="5"/>
  <c r="T59" i="5"/>
  <c r="T97" i="5"/>
  <c r="T134" i="5"/>
  <c r="T63" i="5"/>
  <c r="T27" i="5"/>
  <c r="T123" i="5"/>
  <c r="S85" i="5"/>
  <c r="T82" i="5"/>
  <c r="T126" i="5"/>
  <c r="T110" i="5"/>
  <c r="S123" i="5"/>
  <c r="S77" i="5"/>
  <c r="S55" i="5"/>
  <c r="S31" i="5"/>
  <c r="S113" i="5"/>
  <c r="T88" i="5"/>
  <c r="S137" i="5"/>
  <c r="T55" i="5"/>
  <c r="S119" i="5"/>
  <c r="T102" i="5"/>
  <c r="T25" i="5"/>
  <c r="T34" i="5"/>
  <c r="T98" i="5"/>
  <c r="S18" i="5"/>
  <c r="T26" i="5"/>
  <c r="S53" i="5"/>
  <c r="S97" i="5"/>
  <c r="S106" i="5"/>
  <c r="S83" i="5"/>
  <c r="T119" i="5"/>
  <c r="T33" i="5"/>
  <c r="T56" i="5"/>
  <c r="T38" i="5"/>
  <c r="T19" i="5"/>
  <c r="T127" i="5"/>
  <c r="S75" i="5"/>
  <c r="S19" i="5"/>
  <c r="T53" i="5"/>
  <c r="T137" i="5"/>
  <c r="T18" i="5"/>
  <c r="S129" i="5"/>
  <c r="T133" i="5"/>
  <c r="S111" i="5"/>
  <c r="T77" i="5"/>
  <c r="T74" i="5"/>
  <c r="T129" i="5"/>
  <c r="S69" i="5"/>
  <c r="T60" i="5"/>
  <c r="S59" i="5"/>
  <c r="T122" i="5"/>
  <c r="T94" i="5"/>
  <c r="T51" i="5"/>
  <c r="T32" i="5"/>
  <c r="T20" i="5"/>
  <c r="T92" i="5"/>
  <c r="T68" i="5"/>
  <c r="S125" i="5"/>
  <c r="T22" i="5"/>
  <c r="T24" i="5"/>
  <c r="T5" i="5"/>
  <c r="T121" i="5"/>
  <c r="T31" i="5"/>
  <c r="T135" i="5"/>
  <c r="S45" i="5"/>
  <c r="T70" i="5"/>
  <c r="T118" i="5"/>
  <c r="S65" i="5"/>
  <c r="T45" i="5"/>
  <c r="T29" i="5"/>
  <c r="T37" i="5"/>
  <c r="T90" i="5"/>
  <c r="S89" i="5"/>
  <c r="T30" i="5"/>
  <c r="S28" i="5"/>
  <c r="T49" i="5"/>
  <c r="T73" i="5"/>
  <c r="T117" i="5"/>
  <c r="T130" i="5"/>
  <c r="S35" i="5"/>
  <c r="T41" i="5"/>
  <c r="T44" i="5"/>
  <c r="T50" i="5"/>
  <c r="T35" i="5"/>
  <c r="C9" i="6" l="1"/>
  <c r="C11"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I391" i="5"/>
  <c r="F391" i="5"/>
  <c r="G191" i="5"/>
  <c r="F915" i="5"/>
  <c r="H712" i="5"/>
  <c r="H427" i="5"/>
  <c r="H194"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R132" i="5"/>
  <c r="R402" i="5"/>
  <c r="J402" i="5"/>
  <c r="I402" i="5"/>
  <c r="H402" i="5"/>
  <c r="F402" i="5"/>
  <c r="E402" i="5"/>
  <c r="G355" i="5"/>
  <c r="J204" i="5"/>
  <c r="H204" i="5"/>
  <c r="F204" i="5"/>
  <c r="I204" i="5"/>
  <c r="E204"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R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R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R108" i="5"/>
  <c r="G212" i="5"/>
  <c r="R128" i="5"/>
  <c r="G168" i="5"/>
  <c r="R136" i="5"/>
  <c r="E320"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162"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507" i="5"/>
  <c r="S158" i="5"/>
  <c r="S333" i="5"/>
  <c r="S451" i="5"/>
  <c r="S335" i="5"/>
  <c r="S205" i="5"/>
  <c r="S153" i="5"/>
  <c r="S166"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152" i="5"/>
  <c r="T481" i="5"/>
  <c r="S582" i="5"/>
  <c r="S500" i="5"/>
  <c r="S347" i="5"/>
  <c r="S512" i="5"/>
  <c r="S221" i="5"/>
  <c r="S503" i="5"/>
  <c r="S478" i="5"/>
  <c r="S326" i="5"/>
  <c r="S514" i="5"/>
  <c r="S558" i="5"/>
  <c r="S230" i="5"/>
  <c r="S387" i="5"/>
  <c r="S559" i="5"/>
  <c r="S487" i="5"/>
  <c r="S551" i="5"/>
  <c r="S294" i="5"/>
  <c r="S170" i="5"/>
  <c r="S202" i="5"/>
  <c r="S519" i="5"/>
  <c r="S209" i="5"/>
  <c r="S253" i="5"/>
  <c r="S258" i="5"/>
  <c r="S139" i="5"/>
  <c r="S319" i="5"/>
  <c r="S249" i="5"/>
  <c r="T265" i="5"/>
  <c r="T189" i="5"/>
  <c r="T293" i="5"/>
  <c r="T608" i="5"/>
  <c r="T163" i="5"/>
  <c r="T365" i="5"/>
  <c r="T466" i="5"/>
  <c r="T378" i="5"/>
  <c r="T355" i="5"/>
  <c r="T490" i="5"/>
  <c r="T579" i="5"/>
  <c r="T609" i="5"/>
  <c r="T316" i="5"/>
  <c r="T172" i="5"/>
  <c r="T156"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148" i="5"/>
  <c r="T446" i="5"/>
  <c r="S266" i="5"/>
  <c r="S540" i="5"/>
  <c r="S520" i="5"/>
  <c r="S186" i="5"/>
  <c r="S550" i="5"/>
  <c r="S165" i="5"/>
  <c r="S338" i="5"/>
  <c r="S536" i="5"/>
  <c r="S310" i="5"/>
  <c r="S498" i="5"/>
  <c r="S484" i="5"/>
  <c r="S471" i="5"/>
  <c r="S298" i="5"/>
  <c r="S142" i="5"/>
  <c r="S515" i="5"/>
  <c r="S289" i="5"/>
  <c r="S181" i="5"/>
  <c r="S313" i="5"/>
  <c r="S242" i="5"/>
  <c r="S307" i="5"/>
  <c r="T239" i="5"/>
  <c r="T305" i="5"/>
  <c r="T595" i="5"/>
  <c r="T591" i="5"/>
  <c r="T522" i="5"/>
  <c r="T184" i="5"/>
  <c r="T216" i="5"/>
  <c r="T477" i="5"/>
  <c r="T342" i="5"/>
  <c r="T359" i="5"/>
  <c r="T144"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121" i="5"/>
  <c r="S23" i="5"/>
  <c r="S80" i="5"/>
  <c r="S88" i="5"/>
  <c r="T128" i="5"/>
  <c r="S72" i="5"/>
  <c r="T103" i="5"/>
  <c r="S40" i="5"/>
  <c r="T91" i="5"/>
  <c r="S122" i="5"/>
  <c r="S63" i="5"/>
  <c r="S60" i="5"/>
  <c r="S30" i="5"/>
  <c r="S52" i="5"/>
  <c r="T43" i="5"/>
  <c r="S6" i="5"/>
  <c r="S44" i="5"/>
  <c r="S133" i="5"/>
  <c r="S96" i="5"/>
  <c r="T108" i="5"/>
  <c r="S22" i="5"/>
  <c r="S24" i="5"/>
  <c r="S130" i="5"/>
  <c r="S68" i="5"/>
  <c r="S86" i="5"/>
  <c r="S32" i="5"/>
  <c r="S36" i="5"/>
  <c r="S62" i="5"/>
  <c r="S20" i="5"/>
  <c r="S34" i="5"/>
  <c r="T132" i="5"/>
  <c r="S29" i="5"/>
  <c r="S48" i="5"/>
  <c r="T120" i="5"/>
  <c r="S84" i="5"/>
  <c r="S82" i="5"/>
  <c r="S54" i="5"/>
  <c r="S76" i="5"/>
  <c r="S64" i="5"/>
  <c r="S5" i="5"/>
  <c r="S101" i="5"/>
  <c r="S70" i="5"/>
  <c r="S37" i="5"/>
  <c r="S38" i="5"/>
  <c r="S126" i="5"/>
  <c r="T104" i="5"/>
  <c r="S90" i="5"/>
  <c r="T71" i="5"/>
  <c r="S117" i="5"/>
  <c r="S56" i="5"/>
  <c r="S109" i="5"/>
  <c r="T100" i="5"/>
  <c r="S110" i="5"/>
  <c r="S98" i="5"/>
  <c r="S118" i="5"/>
  <c r="T115" i="5"/>
  <c r="S138" i="5"/>
  <c r="S92" i="5"/>
  <c r="T124" i="5"/>
  <c r="S107" i="5"/>
  <c r="S100" i="5"/>
  <c r="S79" i="5"/>
  <c r="S78" i="5"/>
  <c r="S46" i="5"/>
  <c r="S66" i="5"/>
  <c r="S114" i="5"/>
  <c r="T136" i="5"/>
  <c r="T112" i="5"/>
  <c r="S21" i="5"/>
  <c r="T87" i="5"/>
  <c r="S50" i="5"/>
  <c r="S134" i="5"/>
  <c r="T116"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S102" i="5"/>
  <c r="S112" i="5"/>
  <c r="S87" i="5"/>
  <c r="S115" i="5"/>
  <c r="S124" i="5"/>
  <c r="S132" i="5"/>
  <c r="S108" i="5"/>
  <c r="S43" i="5"/>
  <c r="S71" i="5"/>
  <c r="S120" i="5"/>
  <c r="S116" i="5"/>
  <c r="S136" i="5"/>
  <c r="S103" i="5"/>
  <c r="S128" i="5"/>
  <c r="S104" i="5"/>
  <c r="S91" i="5"/>
  <c r="C40" i="6" l="1"/>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7" i="5"/>
  <c r="T15" i="5"/>
  <c r="T14" i="5"/>
  <c r="T9" i="5"/>
  <c r="T16" i="5"/>
  <c r="T12" i="5"/>
  <c r="T10" i="5"/>
  <c r="T7" i="5"/>
  <c r="T11" i="5"/>
  <c r="T8" i="5"/>
  <c r="T13" i="5"/>
  <c r="C68" i="6" l="1"/>
  <c r="X13" i="5"/>
  <c r="X10" i="5"/>
  <c r="D65" i="6"/>
  <c r="X9" i="5"/>
  <c r="X12" i="5"/>
  <c r="X14" i="5"/>
  <c r="X17" i="5"/>
  <c r="D66" i="6"/>
  <c r="C67" i="6"/>
  <c r="X11" i="5"/>
  <c r="X15" i="5"/>
  <c r="X8" i="5"/>
  <c r="X7" i="5"/>
  <c r="G69" i="6"/>
  <c r="H69" i="6" s="1"/>
  <c r="H70" i="6" s="1"/>
  <c r="D2" i="6" s="1"/>
  <c r="X16" i="5"/>
  <c r="D55" i="6"/>
  <c r="C55" i="6"/>
  <c r="D56" i="6"/>
  <c r="C56" i="6"/>
  <c r="S17" i="5"/>
  <c r="S13" i="5"/>
  <c r="S8" i="5"/>
  <c r="S9" i="5"/>
  <c r="S7" i="5"/>
  <c r="S15" i="5"/>
  <c r="S12" i="5"/>
  <c r="S14" i="5"/>
  <c r="S16" i="5"/>
  <c r="S10"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<sst xmlns="http://schemas.openxmlformats.org/spreadsheetml/2006/main" count="23414" uniqueCount="15845">
  <si>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</si>
  <si>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</si>
  <si>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</si>
  <si>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</si>
  <si>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</si>
  <si>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</si>
  <si>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</si>
  <si>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</si>
  <si>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</si>
  <si>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</si>
  <si>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</si>
  <si>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</si>
  <si>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</si>
  <si>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</si>
  <si>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</si>
  <si>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</si>
  <si>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</si>
  <si>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</si>
  <si>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</si>
  <si>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</si>
  <si>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</si>
  <si>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</si>
  <si>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</si>
  <si>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</si>
  <si>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</si>
  <si>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</si>
  <si>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</si>
  <si>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</si>
  <si>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</si>
  <si>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</si>
  <si>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</si>
  <si>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</si>
  <si>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</si>
  <si>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</si>
  <si>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</si>
  <si>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</si>
  <si>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</si>
  <si>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</si>
  <si>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</si>
  <si>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</si>
  <si>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</si>
  <si>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</si>
  <si>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</si>
  <si>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</si>
  <si>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</si>
  <si>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</si>
  <si>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</si>
  <si>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</si>
  <si>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</si>
  <si>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</si>
  <si>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</si>
  <si>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</si>
  <si>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</si>
  <si>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</si>
  <si>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</si>
  <si>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</si>
  <si>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</si>
  <si>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</si>
  <si>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</si>
  <si>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</si>
  <si>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</si>
  <si>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</si>
  <si>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</si>
  <si>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</si>
  <si>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</si>
  <si>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</si>
  <si>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</si>
  <si>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</si>
  <si>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</si>
  <si>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</si>
  <si>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</si>
  <si>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</si>
  <si>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</si>
  <si>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</si>
  <si>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</si>
  <si>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</si>
  <si>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</si>
  <si>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</si>
  <si>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</si>
  <si>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</si>
  <si>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</si>
  <si>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</si>
  <si>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</si>
  <si>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</si>
  <si>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</si>
  <si>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</si>
  <si>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</si>
  <si>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</si>
  <si>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</si>
  <si>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</si>
  <si>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</si>
  <si>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</si>
  <si>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</si>
  <si>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</si>
  <si>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</si>
  <si>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</si>
  <si>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</si>
  <si>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</si>
  <si>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</si>
  <si>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</si>
  <si>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</si>
  <si>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</si>
  <si>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</si>
  <si>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</si>
  <si>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</si>
  <si>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</si>
  <si>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</si>
  <si>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</si>
  <si>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</si>
  <si>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</si>
  <si>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</si>
  <si>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</si>
  <si>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</si>
  <si>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</si>
  <si>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</si>
  <si>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</si>
  <si>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</si>
  <si>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</si>
  <si>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</si>
  <si>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</si>
  <si>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</si>
  <si>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</si>
  <si>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</si>
  <si>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</si>
  <si>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</si>
  <si>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</si>
  <si>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</si>
  <si>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</si>
  <si>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</si>
  <si>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</si>
  <si>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</si>
  <si>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</si>
  <si>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</si>
  <si>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</si>
  <si>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</si>
  <si>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</si>
  <si>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</si>
  <si>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</si>
  <si>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</si>
  <si>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</si>
  <si>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</si>
  <si>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</si>
  <si>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</si>
  <si>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</si>
  <si>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</si>
  <si>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</si>
  <si>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</si>
  <si>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</si>
  <si>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</si>
  <si>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</si>
  <si>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</si>
  <si>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</si>
  <si>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</si>
  <si>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</si>
  <si>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</si>
  <si>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</si>
  <si>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</si>
  <si>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</si>
  <si>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</si>
  <si>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</si>
  <si>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</si>
  <si>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</si>
  <si>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</si>
  <si>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</si>
  <si>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</si>
  <si>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</si>
  <si>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</si>
  <si>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</si>
  <si>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</si>
  <si>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</si>
  <si>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</si>
  <si>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</si>
  <si>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</si>
  <si>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</si>
  <si>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</si>
  <si>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</si>
  <si>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</si>
  <si>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</si>
  <si>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</si>
  <si>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</si>
  <si>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</si>
  <si>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</si>
  <si>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</si>
  <si>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</si>
  <si>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</si>
  <si>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</si>
  <si>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</si>
  <si>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</si>
  <si>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</si>
  <si>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</si>
  <si>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</si>
  <si>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</si>
  <si>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</si>
  <si>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</si>
  <si>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</si>
  <si>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</si>
  <si>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</si>
  <si>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</si>
  <si>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</si>
  <si>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</si>
  <si>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</si>
  <si>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</si>
  <si>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</si>
  <si>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</si>
  <si>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</si>
  <si>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</si>
  <si>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</si>
  <si>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</si>
  <si>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</si>
  <si>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</si>
  <si>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</si>
  <si>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</si>
  <si>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</si>
  <si>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</si>
  <si>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</si>
  <si>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</si>
  <si>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</si>
  <si>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</si>
  <si>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</si>
  <si>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</si>
  <si>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</si>
  <si>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</si>
  <si>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</si>
  <si>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</si>
  <si>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</si>
  <si>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</si>
  <si>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</si>
  <si>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</si>
  <si>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</si>
  <si>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</si>
  <si>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</si>
  <si>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</si>
  <si>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</si>
  <si>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</si>
  <si>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</si>
  <si>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</si>
  <si>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</si>
  <si>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</si>
  <si>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</si>
  <si>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</si>
  <si>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</si>
  <si>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</si>
  <si>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</si>
  <si>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</si>
  <si>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</si>
  <si>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</si>
  <si>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</si>
  <si>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</si>
  <si>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</si>
  <si>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</si>
  <si>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</si>
  <si>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</si>
  <si>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</si>
  <si>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</si>
  <si>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</si>
  <si>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</si>
  <si>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</si>
  <si>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</si>
  <si>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</si>
  <si>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</si>
  <si>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</si>
  <si>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</si>
  <si>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</si>
  <si>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</si>
  <si>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</si>
  <si>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</si>
  <si>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</si>
  <si>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</si>
  <si>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</si>
  <si>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</si>
  <si>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</si>
  <si>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</si>
  <si>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</si>
  <si>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</si>
  <si>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</si>
  <si>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</si>
  <si>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</si>
  <si>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</si>
  <si>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</si>
  <si>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</si>
  <si>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</si>
  <si>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</si>
  <si>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</si>
  <si>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</si>
  <si>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</si>
  <si>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</si>
  <si>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</si>
  <si>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</si>
  <si>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</si>
  <si>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</si>
  <si>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</si>
  <si>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</si>
  <si>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</si>
  <si>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</si>
  <si>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</si>
  <si>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</si>
  <si>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</si>
  <si>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</si>
  <si>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</si>
  <si>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</si>
  <si>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</si>
  <si>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</si>
  <si>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</si>
  <si>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</si>
  <si>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</si>
  <si>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</si>
  <si>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</si>
  <si>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</si>
  <si>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</si>
  <si>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</si>
  <si>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</si>
  <si>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</si>
  <si>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</si>
  <si>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</si>
  <si>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</si>
  <si>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</si>
  <si>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</si>
  <si>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</si>
  <si>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</si>
  <si>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</si>
  <si>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</si>
  <si>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</si>
  <si>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</si>
  <si>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</si>
  <si>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</si>
  <si>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</si>
  <si>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</si>
  <si>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</si>
  <si>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</si>
  <si>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</si>
  <si>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</si>
  <si>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</si>
  <si>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</si>
  <si>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</si>
  <si>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</si>
  <si>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</si>
  <si>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</si>
  <si>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</si>
  <si>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</si>
  <si>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</si>
  <si>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</si>
  <si>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</si>
  <si>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</si>
  <si>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</si>
  <si>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</si>
  <si>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</si>
  <si>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</si>
  <si>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</si>
  <si>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</si>
  <si>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</si>
  <si>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</si>
  <si>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</si>
  <si>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</si>
  <si>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</si>
  <si>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</si>
  <si>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</si>
  <si>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</si>
  <si>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</si>
  <si>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</si>
  <si>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</si>
  <si>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</si>
  <si>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</si>
  <si>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</si>
  <si>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</si>
  <si>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</si>
  <si>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</si>
  <si>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</si>
  <si>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</si>
  <si>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</si>
  <si>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</si>
  <si>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</si>
  <si>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</si>
  <si>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</si>
  <si>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</si>
  <si>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</si>
  <si>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</si>
  <si>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</si>
  <si>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</si>
  <si>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</si>
  <si>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</si>
  <si>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</si>
  <si>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</si>
  <si>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</si>
  <si>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</si>
  <si>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</si>
  <si>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</si>
  <si>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</si>
  <si>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</si>
  <si>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</si>
  <si>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</si>
  <si>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</si>
  <si>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</si>
  <si>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</si>
  <si>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</si>
  <si>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</si>
  <si>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</si>
  <si>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</si>
  <si>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</si>
  <si>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</si>
  <si>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</si>
  <si>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</si>
  <si>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</si>
  <si>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</si>
  <si>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</si>
  <si>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</si>
  <si>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</si>
  <si>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</si>
  <si>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</si>
  <si>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</si>
  <si>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</si>
  <si>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</si>
  <si>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</si>
  <si>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</si>
  <si>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</si>
  <si>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</si>
  <si>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</si>
  <si>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</si>
  <si>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</si>
  <si>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</si>
  <si>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</si>
  <si>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</si>
  <si>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</si>
  <si>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</si>
  <si>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</si>
  <si>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</si>
  <si>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</si>
  <si>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</si>
  <si>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</si>
  <si>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</si>
  <si>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</si>
  <si>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</si>
  <si>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</si>
  <si>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</si>
  <si>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</si>
  <si>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</si>
  <si>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</si>
  <si>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</si>
  <si>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</si>
  <si>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</si>
  <si>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</si>
  <si>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</si>
  <si>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</si>
  <si>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</si>
  <si>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</si>
  <si>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</si>
  <si>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</si>
  <si>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</si>
  <si>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</si>
  <si>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</si>
  <si>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</si>
  <si>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</si>
  <si>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</si>
  <si>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</si>
  <si>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</si>
  <si>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</si>
  <si>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</si>
  <si>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</si>
  <si>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</si>
  <si>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</si>
  <si>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</si>
  <si>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</si>
  <si>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</si>
  <si>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</si>
  <si>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</si>
  <si>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</si>
  <si>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</si>
  <si>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</si>
  <si>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</si>
  <si>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</si>
  <si>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</si>
  <si>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</si>
  <si>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</si>
  <si>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</si>
  <si>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</si>
  <si>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</si>
  <si>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</si>
  <si>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</si>
  <si>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</si>
  <si>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</si>
  <si>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</si>
  <si>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</si>
  <si>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</si>
  <si>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</si>
  <si>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</si>
  <si>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</si>
  <si>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</si>
  <si>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</si>
  <si>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</si>
  <si>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</si>
  <si>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</si>
  <si>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</si>
  <si>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</si>
  <si>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</si>
  <si>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</si>
  <si>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</si>
  <si>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</si>
  <si>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</si>
  <si>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</si>
  <si>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</si>
  <si>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</si>
  <si>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</si>
  <si>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</si>
  <si>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</si>
  <si>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</si>
  <si>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</si>
  <si>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</si>
  <si>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</si>
  <si>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</si>
  <si>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</si>
  <si>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</si>
  <si>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</si>
  <si>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</si>
  <si>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</si>
  <si>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</si>
  <si>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</si>
  <si>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</si>
  <si>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</si>
  <si>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</si>
  <si>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</si>
  <si>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</si>
  <si>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</si>
  <si>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</si>
  <si>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</si>
  <si>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</si>
  <si>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</si>
  <si>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</si>
  <si>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</si>
  <si>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</si>
  <si>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</si>
  <si>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</si>
  <si>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</si>
  <si>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</si>
  <si>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</si>
  <si>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</si>
  <si>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</si>
  <si>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</si>
  <si>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</si>
  <si>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</si>
  <si>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</si>
  <si>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</si>
  <si>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</si>
  <si>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</si>
  <si>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</si>
  <si>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</si>
  <si>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</si>
  <si>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</si>
  <si>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</si>
  <si>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</si>
  <si>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</si>
  <si>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</si>
  <si>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</si>
  <si>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</si>
  <si>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</si>
  <si>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</si>
  <si>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</si>
  <si>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</si>
  <si>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</si>
  <si>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</si>
  <si>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</si>
  <si>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</si>
  <si>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</si>
  <si>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</si>
  <si>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</si>
  <si>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</si>
  <si>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</si>
  <si>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</si>
  <si>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</si>
  <si>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</si>
  <si>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</si>
  <si>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</si>
  <si>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</si>
  <si>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</si>
  <si>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</si>
  <si>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</si>
  <si>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</si>
  <si>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</si>
  <si>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</si>
  <si>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</si>
  <si>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</si>
  <si>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</si>
  <si>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</si>
  <si>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</si>
  <si>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</si>
  <si>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</si>
  <si>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</si>
  <si>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</si>
  <si>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</si>
  <si>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</si>
  <si>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</si>
  <si>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</si>
  <si>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</si>
  <si>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</si>
  <si>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</si>
  <si>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</si>
  <si>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</si>
  <si>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</si>
  <si>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</si>
  <si>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</si>
  <si>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</si>
  <si>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</si>
  <si>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</si>
  <si>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</si>
  <si>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</si>
  <si>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</si>
  <si>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</si>
  <si>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</si>
  <si>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</si>
  <si>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</si>
  <si>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</si>
  <si>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</si>
  <si>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</si>
  <si>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</si>
  <si>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</si>
  <si>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</si>
  <si>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</si>
  <si>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</si>
  <si>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</si>
  <si>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</si>
  <si>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</si>
  <si>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</si>
  <si>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</si>
  <si>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</si>
  <si>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</si>
  <si>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</si>
  <si>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</si>
  <si>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</si>
  <si>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</si>
  <si>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</si>
  <si>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</si>
  <si>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</si>
  <si>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</si>
  <si>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</si>
  <si>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</si>
  <si>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</si>
  <si>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</si>
  <si>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</si>
  <si>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</si>
  <si>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</si>
  <si>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</si>
  <si>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</si>
  <si>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</si>
  <si>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</si>
  <si>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</si>
  <si>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</si>
  <si>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</si>
  <si>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</si>
  <si>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</si>
  <si>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</si>
  <si>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</si>
  <si>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</si>
  <si>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</si>
  <si>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</si>
  <si>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</si>
  <si>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</si>
  <si>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</si>
  <si>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</si>
  <si>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</si>
  <si>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</si>
  <si>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</si>
  <si>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</si>
  <si>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</si>
  <si>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</si>
  <si>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</si>
  <si>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</si>
  <si>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</si>
  <si>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</si>
  <si>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</si>
  <si>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</si>
  <si>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</si>
  <si>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</si>
  <si>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</si>
  <si>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</si>
  <si>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</si>
  <si>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</si>
  <si>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</si>
  <si>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</si>
  <si>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</si>
  <si>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</si>
  <si>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</si>
  <si>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</si>
  <si>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</si>
  <si>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</si>
  <si>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</si>
  <si>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</si>
  <si>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</si>
  <si>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</si>
  <si>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</si>
  <si>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</si>
  <si>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</si>
  <si>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</si>
  <si>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</si>
  <si>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</si>
  <si>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</si>
  <si>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</si>
  <si>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</si>
  <si>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</si>
  <si>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</si>
  <si>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</si>
  <si>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</si>
  <si>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</si>
  <si>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</si>
  <si>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</si>
  <si>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</si>
  <si>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</si>
  <si>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</si>
  <si>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</si>
  <si>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</si>
  <si>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</si>
  <si>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</si>
  <si>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</si>
  <si>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</si>
  <si>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</si>
  <si>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</si>
  <si>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</si>
  <si>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</si>
  <si>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</si>
  <si>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</si>
  <si>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</si>
  <si>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</si>
  <si>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</si>
  <si>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</si>
  <si>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</si>
  <si>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</si>
  <si>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</si>
  <si>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</si>
  <si>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</si>
  <si>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</si>
  <si>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</si>
  <si>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</si>
  <si>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</si>
  <si>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</si>
  <si>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</si>
  <si>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</si>
  <si>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</si>
  <si>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</si>
  <si>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</si>
  <si>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</si>
  <si>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</si>
  <si>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</si>
  <si>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</si>
  <si>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</si>
  <si>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</si>
  <si>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</si>
  <si>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</si>
  <si>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</si>
  <si>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</si>
  <si>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</si>
  <si>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</si>
  <si>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</si>
  <si>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</si>
  <si>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</si>
  <si>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</si>
  <si>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</si>
  <si>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</si>
  <si>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</si>
  <si>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</si>
  <si>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</si>
  <si>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</si>
  <si>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</si>
  <si>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</si>
  <si>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</si>
  <si>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</si>
  <si>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</si>
  <si>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</si>
  <si>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</si>
  <si>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</si>
  <si>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</si>
  <si>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</si>
  <si>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</si>
  <si>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</si>
  <si>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</si>
  <si>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</si>
  <si>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</si>
  <si>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</si>
  <si>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</si>
  <si>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</si>
  <si>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</si>
  <si>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</si>
  <si>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</si>
  <si>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</si>
  <si>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</si>
  <si>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</si>
  <si>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</si>
  <si>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</si>
  <si>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</si>
  <si>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</si>
  <si>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</si>
  <si>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</si>
  <si>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</si>
  <si>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</si>
  <si>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</si>
  <si>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</si>
  <si>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</si>
  <si>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</si>
  <si>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</si>
  <si>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</si>
  <si>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</si>
  <si>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</si>
  <si>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</si>
  <si>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</si>
  <si>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</si>
  <si>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</si>
  <si>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</si>
  <si>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</si>
  <si>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</si>
  <si>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</si>
  <si>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</si>
  <si>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</si>
  <si>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</si>
  <si>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</si>
  <si>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</si>
  <si>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</si>
  <si>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</si>
  <si>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</si>
  <si>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</si>
  <si>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</si>
  <si>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</si>
  <si>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</si>
  <si>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</si>
  <si>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</si>
  <si>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</si>
  <si>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</si>
  <si>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</si>
  <si>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</si>
  <si>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</si>
  <si>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</si>
  <si>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</si>
  <si>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</si>
  <si>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</si>
  <si>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</si>
  <si>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</si>
  <si>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</si>
  <si>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</si>
  <si>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</si>
  <si>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</si>
  <si>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</si>
  <si>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</si>
  <si>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</si>
  <si>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</si>
  <si>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</si>
  <si>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</si>
  <si>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</si>
  <si>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</si>
  <si>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</si>
  <si>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</si>
  <si>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</si>
  <si>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</si>
  <si>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</si>
  <si>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</si>
  <si>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</si>
  <si>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</si>
  <si>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</si>
  <si>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</si>
  <si>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</si>
  <si>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</si>
  <si>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</si>
  <si>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</si>
  <si>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</si>
  <si>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</si>
  <si>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</si>
  <si>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</si>
  <si>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</si>
  <si>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</si>
  <si>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</si>
  <si>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</si>
  <si>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</si>
  <si>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</si>
  <si>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</si>
  <si>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</si>
  <si>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</si>
  <si>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</si>
  <si>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</si>
  <si>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</si>
  <si>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</si>
  <si>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</si>
  <si>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</si>
  <si>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</si>
  <si>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</si>
  <si>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</si>
  <si>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</si>
  <si>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</si>
  <si>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</si>
  <si>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</si>
  <si>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</si>
  <si>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</si>
  <si>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</si>
  <si>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</si>
  <si>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</si>
  <si>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</si>
  <si>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</si>
  <si>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</si>
  <si>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</si>
  <si>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</si>
  <si>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</si>
  <si>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</si>
  <si>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</si>
  <si>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</si>
  <si>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</si>
  <si>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</si>
  <si>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</si>
  <si>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</si>
  <si>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</si>
  <si>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</si>
  <si>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</si>
  <si>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</si>
  <si>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</si>
  <si>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</si>
  <si>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</si>
  <si>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</si>
  <si>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</si>
  <si>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</si>
  <si>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</si>
  <si>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</si>
  <si>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</si>
  <si>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</si>
  <si>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</si>
  <si>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</si>
  <si>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</si>
  <si>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</si>
  <si>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</si>
  <si>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</si>
  <si>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</si>
  <si>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</si>
  <si>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</si>
  <si>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</si>
  <si>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</si>
  <si>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</si>
  <si>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</si>
  <si>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</si>
  <si>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</si>
  <si>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</si>
  <si>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</si>
  <si>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</si>
  <si>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</si>
  <si>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</si>
  <si>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</si>
  <si>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</si>
  <si>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</si>
  <si>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</si>
  <si>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</si>
  <si>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</si>
  <si>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</si>
  <si>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</si>
  <si>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</si>
  <si>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</si>
  <si>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</si>
  <si>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</si>
  <si>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</si>
  <si>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</si>
  <si>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</si>
  <si>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</si>
  <si>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</si>
  <si>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</si>
  <si>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</si>
  <si>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</si>
  <si>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</si>
  <si>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</si>
  <si>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</si>
  <si>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</si>
  <si>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</si>
  <si>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</si>
  <si>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</si>
  <si>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</si>
  <si>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</si>
  <si>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</si>
  <si>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</si>
  <si>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</si>
  <si>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</si>
  <si>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</si>
  <si>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</si>
  <si>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</si>
  <si>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</si>
  <si>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</si>
  <si>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</si>
  <si>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</si>
  <si>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</si>
  <si>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</si>
  <si>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</si>
  <si>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</si>
  <si>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</si>
  <si>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</si>
  <si>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</si>
  <si>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</si>
  <si>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</si>
  <si>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</si>
  <si>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</si>
  <si>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</si>
  <si>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</si>
  <si>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</si>
  <si>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</si>
  <si>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</si>
  <si>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</si>
  <si>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</si>
  <si>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</si>
  <si>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</si>
  <si>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</si>
  <si>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</si>
  <si>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</si>
  <si>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</si>
  <si>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</si>
  <si>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</si>
  <si>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</si>
  <si>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</si>
  <si>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</si>
  <si>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</si>
  <si>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</si>
  <si>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</si>
  <si>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</si>
  <si>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</si>
  <si>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</si>
  <si>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</si>
  <si>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</si>
  <si>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</si>
  <si>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</si>
  <si>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</si>
  <si>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</si>
  <si>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</si>
  <si>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</si>
  <si>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</si>
  <si>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</si>
  <si>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</si>
  <si>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</si>
  <si>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</si>
  <si>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</si>
  <si>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</si>
  <si>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</si>
  <si>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</si>
  <si>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</si>
  <si>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</si>
  <si>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</si>
  <si>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</si>
  <si>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</si>
  <si>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</si>
  <si>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</si>
  <si>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</si>
  <si>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</si>
  <si>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</si>
  <si>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</si>
  <si>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</si>
  <si>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</si>
  <si>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</si>
  <si>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</si>
  <si>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</si>
  <si>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</si>
  <si>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</si>
  <si>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</si>
  <si>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</si>
  <si>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</si>
  <si>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</si>
  <si>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</si>
  <si>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</si>
  <si>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</si>
  <si>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</si>
  <si>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</si>
  <si>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</si>
  <si>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</si>
  <si>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</si>
  <si>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</si>
  <si>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</si>
  <si>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</si>
  <si>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</si>
  <si>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</si>
  <si>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</si>
  <si>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</si>
  <si>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</si>
  <si>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</si>
  <si>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</si>
  <si>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</si>
  <si>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</si>
  <si>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</si>
  <si>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</si>
  <si>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</si>
  <si>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</si>
  <si>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</si>
  <si>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</si>
  <si>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</si>
  <si>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</si>
  <si>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</si>
  <si>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</si>
  <si>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</si>
  <si>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</si>
  <si>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</si>
  <si>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</si>
  <si>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</si>
  <si>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</si>
  <si>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</si>
  <si>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</si>
  <si>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</si>
  <si>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</si>
  <si>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</si>
  <si>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</si>
  <si>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</si>
  <si>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</si>
  <si>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</si>
  <si>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</si>
  <si>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</si>
  <si>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</si>
  <si>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</si>
  <si>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</si>
  <si>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</si>
  <si>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</si>
  <si>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</si>
  <si>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</si>
  <si>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</si>
  <si>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</si>
  <si>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</si>
  <si>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</si>
  <si>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</si>
  <si>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</si>
  <si>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</si>
  <si>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</si>
  <si>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</si>
  <si>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</si>
  <si>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</si>
  <si>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</si>
  <si>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</si>
  <si>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</si>
  <si>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</si>
  <si>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</si>
  <si>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</si>
  <si>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</si>
  <si>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</si>
  <si>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</si>
  <si>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</si>
  <si>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</si>
  <si>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</si>
  <si>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</si>
  <si>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</si>
  <si>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</si>
  <si>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</si>
  <si>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</si>
  <si>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</si>
  <si>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</si>
  <si>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</si>
  <si>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</si>
  <si>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</si>
  <si>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</si>
  <si>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</si>
  <si>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</si>
  <si>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</si>
  <si>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</si>
  <si>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</si>
  <si>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</si>
  <si>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</si>
  <si>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</si>
  <si>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</si>
  <si>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</si>
  <si>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</si>
  <si>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</si>
  <si>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</si>
  <si>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</si>
  <si>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</si>
  <si>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</si>
  <si>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</si>
  <si>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</si>
  <si>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</si>
  <si>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</si>
  <si>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</si>
  <si>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</si>
  <si>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</si>
  <si>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</si>
  <si>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</si>
  <si>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</si>
  <si>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</si>
  <si>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</si>
  <si>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</si>
  <si>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</si>
  <si>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</si>
  <si>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</si>
  <si>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</si>
  <si>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</si>
  <si>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</si>
  <si>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</si>
  <si>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</si>
  <si>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</si>
  <si>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</si>
  <si>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</si>
  <si>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</si>
  <si>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</si>
  <si>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</si>
  <si>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</si>
  <si>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</si>
  <si>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</si>
  <si>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</si>
  <si>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</si>
  <si>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</si>
  <si>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</si>
  <si>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</si>
  <si>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</si>
  <si>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</si>
  <si>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</si>
  <si>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</si>
  <si>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</si>
  <si>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</si>
  <si>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</si>
  <si>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</si>
  <si>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</si>
  <si>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</si>
  <si>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</si>
  <si>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</si>
  <si>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</si>
  <si>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</si>
  <si>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</si>
  <si>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</si>
  <si>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</si>
  <si>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</si>
  <si>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</si>
  <si>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</si>
  <si>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</si>
  <si>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</si>
  <si>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</si>
  <si>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</si>
  <si>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</si>
  <si>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</si>
  <si>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</si>
  <si>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</si>
  <si>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</si>
  <si>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</si>
  <si>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</si>
  <si>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</si>
  <si>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</si>
  <si>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</si>
  <si>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</si>
  <si>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</si>
  <si>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</si>
  <si>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</si>
  <si>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</si>
  <si>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</si>
  <si>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</si>
  <si>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</si>
  <si>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</si>
  <si>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</si>
  <si>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</si>
  <si>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</si>
  <si>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</si>
  <si>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</si>
  <si>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</si>
  <si>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</si>
  <si>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</si>
  <si>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</si>
  <si>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</si>
  <si>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</si>
  <si>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</si>
  <si>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</si>
  <si>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</si>
  <si>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</si>
  <si>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</si>
  <si>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</si>
  <si>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</si>
  <si>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</si>
  <si>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</si>
  <si>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</si>
  <si>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</si>
  <si>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</si>
  <si>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</si>
  <si>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</si>
  <si>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</si>
  <si>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</si>
  <si>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</si>
  <si>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</si>
  <si>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</si>
  <si>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</si>
  <si>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</si>
  <si>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</si>
  <si>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</si>
  <si>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</si>
  <si>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</si>
  <si>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</si>
  <si>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</si>
  <si>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</si>
  <si>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</si>
  <si>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</si>
  <si>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</si>
  <si>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</si>
  <si>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</si>
  <si>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</si>
  <si>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</si>
  <si>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</si>
  <si>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</si>
  <si>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</si>
  <si>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</si>
  <si>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</si>
  <si>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</si>
  <si>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</si>
  <si>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</si>
  <si>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</si>
  <si>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</si>
  <si>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</si>
  <si>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</si>
  <si>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</si>
  <si>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</si>
  <si>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</si>
  <si>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</si>
  <si>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</si>
  <si>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</si>
  <si>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</si>
  <si>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</si>
  <si>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</si>
  <si>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</si>
  <si>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</si>
  <si>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</si>
  <si>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</si>
  <si>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</si>
  <si>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</si>
  <si>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</si>
  <si>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</si>
  <si>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</si>
  <si>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</si>
  <si>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</si>
  <si>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</si>
  <si>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</si>
  <si>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</si>
  <si>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</si>
  <si>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</si>
  <si>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</si>
  <si>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</si>
  <si>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</si>
  <si>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</si>
  <si>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</si>
  <si>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</si>
  <si>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</si>
  <si>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</si>
  <si>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</si>
  <si>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</si>
  <si>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</si>
  <si>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</si>
  <si>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</si>
  <si>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</si>
  <si>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</si>
  <si>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</si>
  <si>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</si>
  <si>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</si>
  <si>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</si>
  <si>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</si>
  <si>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</si>
  <si>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</si>
  <si>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</si>
  <si>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</si>
  <si>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</si>
  <si>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</si>
  <si>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</si>
  <si>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</si>
  <si>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</si>
  <si>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</si>
  <si>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</si>
  <si>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</si>
  <si>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</si>
  <si>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</si>
  <si>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</si>
  <si>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</si>
  <si>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</si>
  <si>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</si>
  <si>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</si>
  <si>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</si>
  <si>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</si>
  <si>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</si>
  <si>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</si>
  <si>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</si>
  <si>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</si>
  <si>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</si>
  <si>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</si>
  <si>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</si>
  <si>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</si>
  <si>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</si>
  <si>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</si>
  <si>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</si>
  <si>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</si>
  <si>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</si>
  <si>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</si>
  <si>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</si>
  <si>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</si>
  <si>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</si>
  <si>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</si>
  <si>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</si>
  <si>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</si>
  <si>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</si>
  <si>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</si>
  <si>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</si>
  <si>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</si>
  <si>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</si>
  <si>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</si>
  <si>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</si>
  <si>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</si>
  <si>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</si>
  <si>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</si>
  <si>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</si>
  <si>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</si>
  <si>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</si>
  <si>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</si>
  <si>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</si>
  <si>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</si>
  <si>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</si>
  <si>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</si>
  <si>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</si>
  <si>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</si>
  <si>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</si>
  <si>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</si>
  <si>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</si>
  <si>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</si>
  <si>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</si>
  <si>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</si>
  <si>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</si>
  <si>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</si>
  <si>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</si>
  <si>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</si>
  <si>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</si>
  <si>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</si>
  <si>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</si>
  <si>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</si>
  <si>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</si>
  <si>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</si>
  <si>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</si>
  <si>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</si>
  <si>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</si>
  <si>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</si>
  <si>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</si>
  <si>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</si>
  <si>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</si>
  <si>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</si>
  <si>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</si>
  <si>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</si>
  <si>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</si>
  <si>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</si>
  <si>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</si>
  <si>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</si>
  <si>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</si>
  <si>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</si>
  <si>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</si>
  <si>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</si>
  <si>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</si>
  <si>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</si>
  <si>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</si>
  <si>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</si>
  <si>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</si>
  <si>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</si>
  <si>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</si>
  <si>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</si>
  <si>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</si>
  <si>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</si>
  <si>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</si>
  <si>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</si>
  <si>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</si>
  <si>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</si>
  <si>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</si>
  <si>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</si>
  <si>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</si>
  <si>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</si>
  <si>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</si>
  <si>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</si>
  <si>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</si>
  <si>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</si>
  <si>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</si>
  <si>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</si>
  <si>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</si>
  <si>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</si>
  <si>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</si>
  <si>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</si>
  <si>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</si>
  <si>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</si>
  <si>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</si>
  <si>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</si>
  <si>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</si>
  <si>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</si>
  <si>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</si>
  <si>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</si>
  <si>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</si>
  <si>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</si>
  <si>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</si>
  <si>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</si>
  <si>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</si>
  <si>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</si>
  <si>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</si>
  <si>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</si>
  <si>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</si>
  <si>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</si>
  <si>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</si>
  <si>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</si>
  <si>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</si>
  <si>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</si>
  <si>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</si>
  <si>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</si>
  <si>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</si>
  <si>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</si>
  <si>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</si>
  <si>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</si>
  <si>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</si>
  <si>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</si>
  <si>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</si>
  <si>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</si>
  <si>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</si>
  <si>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</si>
  <si>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</si>
  <si>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</si>
  <si>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</si>
  <si>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</si>
  <si>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</si>
  <si>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</si>
  <si>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</si>
  <si>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</si>
  <si>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</si>
  <si>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</si>
  <si>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</si>
  <si>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</si>
  <si>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</si>
  <si>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</si>
  <si>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</si>
  <si>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</si>
  <si>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</si>
  <si>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</si>
  <si>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</si>
  <si>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</si>
  <si>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</si>
  <si>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</si>
  <si>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</si>
  <si>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</si>
  <si>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</si>
  <si>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</si>
  <si>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</si>
  <si>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</si>
  <si>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</si>
  <si>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</si>
  <si>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</si>
  <si>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</si>
  <si>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</si>
  <si>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</si>
  <si>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</si>
  <si>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</si>
  <si>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</si>
  <si>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</si>
  <si>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</si>
  <si>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</si>
  <si>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</si>
  <si>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</si>
  <si>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</si>
  <si>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</si>
  <si>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</si>
  <si>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</si>
  <si>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</si>
  <si>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</si>
  <si>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</si>
  <si>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</si>
  <si>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</si>
  <si>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</si>
  <si>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</si>
  <si>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</si>
  <si>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</si>
  <si>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</si>
  <si>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</si>
  <si>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</si>
  <si>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</si>
  <si>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</si>
  <si>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</si>
  <si>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</si>
  <si>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</si>
  <si>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</si>
  <si>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</si>
  <si>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</si>
  <si>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</si>
  <si>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</si>
  <si>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</si>
  <si>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</si>
  <si>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</si>
  <si>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</si>
  <si>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</si>
  <si>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</si>
  <si>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</si>
  <si>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</si>
  <si>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</si>
  <si>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</si>
  <si>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</si>
  <si>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</si>
  <si>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</si>
  <si>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</si>
  <si>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</si>
  <si>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</si>
  <si>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</si>
  <si>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</si>
  <si>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</si>
  <si>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</si>
  <si>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</si>
  <si>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</si>
  <si>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</si>
  <si>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</si>
  <si>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</si>
  <si>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</si>
  <si>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</si>
  <si>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</si>
  <si>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</si>
  <si>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</si>
  <si>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</si>
  <si>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</si>
  <si>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</si>
  <si>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</si>
  <si>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</si>
  <si>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</si>
  <si>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</si>
  <si>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</si>
  <si>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</si>
  <si>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</si>
  <si>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</si>
  <si>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</si>
  <si>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</si>
  <si>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</si>
  <si>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</si>
  <si>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</si>
  <si>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</si>
  <si>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</si>
  <si>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</si>
  <si>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</si>
  <si>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</si>
  <si>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</si>
  <si>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</si>
  <si>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</si>
  <si>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</si>
  <si>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</si>
  <si>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</si>
  <si>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</si>
  <si>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</si>
  <si>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</si>
  <si>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</si>
  <si>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</si>
  <si>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</si>
  <si>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</si>
  <si>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</si>
  <si>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</si>
  <si>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</si>
  <si>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</si>
  <si>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</si>
  <si>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</si>
  <si>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</si>
  <si>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</si>
  <si>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</si>
  <si>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</si>
  <si>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</si>
  <si>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</si>
  <si>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</si>
  <si>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</si>
  <si>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</si>
  <si>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</si>
  <si>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</si>
  <si>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</si>
  <si>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</si>
  <si>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</si>
  <si>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</si>
  <si>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</si>
  <si>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</si>
  <si>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</si>
  <si>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</si>
  <si>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</si>
  <si>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</si>
  <si>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</si>
  <si>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</si>
  <si>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</si>
  <si>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</si>
  <si>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</si>
  <si>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</si>
  <si>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</si>
  <si>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</si>
  <si>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</si>
  <si>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</si>
  <si>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</si>
  <si>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</si>
  <si>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</si>
  <si>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</si>
  <si>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</si>
  <si>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</si>
  <si>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</si>
  <si>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</si>
  <si>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</si>
  <si>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</si>
  <si>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</si>
  <si>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</si>
  <si>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</si>
  <si>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</si>
  <si>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</si>
  <si>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</si>
  <si>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</si>
  <si>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</si>
  <si>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</si>
  <si>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</si>
  <si>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</si>
  <si>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</si>
  <si>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</si>
  <si>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</si>
  <si>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</si>
  <si>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</si>
  <si>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</si>
  <si>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</si>
  <si>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</si>
  <si>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</si>
  <si>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</si>
  <si>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</si>
  <si>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</si>
  <si>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</si>
  <si>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</si>
  <si>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</si>
  <si>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</si>
  <si>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</si>
  <si>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</si>
  <si>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</si>
  <si>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</si>
  <si>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</si>
  <si>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</si>
  <si>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</si>
  <si>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</si>
  <si>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</si>
  <si>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</si>
  <si>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</si>
  <si>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</si>
  <si>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</si>
  <si>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</si>
  <si>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</si>
  <si>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</si>
  <si>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</si>
  <si>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</si>
  <si>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</si>
  <si>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</si>
  <si>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</si>
  <si>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</si>
  <si>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</si>
  <si>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</si>
  <si>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</si>
  <si>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</si>
  <si>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</si>
  <si>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</si>
  <si>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</si>
  <si>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</si>
  <si>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</si>
  <si>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</si>
  <si>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</si>
  <si>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</si>
  <si>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</si>
  <si>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</si>
  <si>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</si>
  <si>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</si>
  <si>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</si>
  <si>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</si>
  <si>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</si>
  <si>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</si>
  <si>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</si>
  <si>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</si>
  <si>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</si>
  <si>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</si>
  <si>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</si>
  <si>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</si>
  <si>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</si>
  <si>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</si>
  <si>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</si>
  <si>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</si>
  <si>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</si>
  <si>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</si>
  <si>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</si>
  <si>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</si>
  <si>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</si>
  <si>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</si>
  <si>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</si>
  <si>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</si>
  <si>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</si>
  <si>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</si>
  <si>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</si>
  <si>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</si>
  <si>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</si>
  <si>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</si>
  <si>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</si>
  <si>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</si>
  <si>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</si>
  <si>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</si>
  <si>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</si>
  <si>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</si>
  <si>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</si>
  <si>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</si>
  <si>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</si>
  <si>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</si>
  <si>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</si>
  <si>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</si>
  <si>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</si>
  <si>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</si>
  <si>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</si>
  <si>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</si>
  <si>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</si>
  <si>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</si>
  <si>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</si>
  <si>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</si>
  <si>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</si>
  <si>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</si>
  <si>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</si>
  <si>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</si>
  <si>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</si>
  <si>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</si>
  <si>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</si>
  <si>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</si>
  <si>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</si>
  <si>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</si>
  <si>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</si>
  <si>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</si>
  <si>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</si>
  <si>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</si>
  <si>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</si>
  <si>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</si>
  <si>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</si>
  <si>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</si>
  <si>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</si>
  <si>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</si>
  <si>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</si>
  <si>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</si>
  <si>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</si>
  <si>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</si>
  <si>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</si>
  <si>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</si>
  <si>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</si>
  <si>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</si>
  <si>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</si>
  <si>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</si>
  <si>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</si>
  <si>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</si>
  <si>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</si>
  <si>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</si>
  <si>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</si>
  <si>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</si>
  <si>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</si>
  <si>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</si>
  <si>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</si>
  <si>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</si>
  <si>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</si>
  <si>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</si>
  <si>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</si>
  <si>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</si>
  <si>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</si>
  <si>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</si>
  <si>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</si>
  <si>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</si>
  <si>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</si>
  <si>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</si>
  <si>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</si>
  <si>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</si>
  <si>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</si>
  <si>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</si>
  <si>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</si>
  <si>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</si>
  <si>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</si>
  <si>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</si>
  <si>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</si>
  <si>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</si>
  <si>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</si>
  <si>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</si>
  <si>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</si>
  <si>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</si>
  <si>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</si>
  <si>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</si>
  <si>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</si>
  <si>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</si>
  <si>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</si>
  <si>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</si>
  <si>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</si>
  <si>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</si>
  <si>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</si>
  <si>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</si>
  <si>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</si>
  <si>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</si>
  <si>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</si>
  <si>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</si>
  <si>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</si>
  <si>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</si>
  <si>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</si>
  <si>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</si>
  <si>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</si>
  <si>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</si>
  <si>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</si>
  <si>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</si>
  <si>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</si>
  <si>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</si>
  <si>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</si>
  <si>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</si>
  <si>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</si>
  <si>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</si>
  <si>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</si>
  <si>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</si>
  <si>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</si>
  <si>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</si>
  <si>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</si>
  <si>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</si>
  <si>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</si>
  <si>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</si>
  <si>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</si>
  <si>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</si>
  <si>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</si>
  <si>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</si>
  <si>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</si>
  <si>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</si>
  <si>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</si>
  <si>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</si>
  <si>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</si>
  <si>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</si>
  <si>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</si>
  <si>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</si>
  <si>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</si>
  <si>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</si>
  <si>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</si>
  <si>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</si>
  <si>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</si>
  <si>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</si>
  <si>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</si>
  <si>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</si>
  <si>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</si>
  <si>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</si>
  <si>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</si>
  <si>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</si>
  <si>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</si>
  <si>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</si>
  <si>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</si>
  <si>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</si>
  <si>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</si>
  <si>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</si>
  <si>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</si>
  <si>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</si>
  <si>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</si>
  <si>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</si>
  <si>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</si>
  <si>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</si>
  <si>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</si>
  <si>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</si>
  <si>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</si>
  <si>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</si>
  <si>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</si>
  <si>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</si>
  <si>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</si>
  <si>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</si>
  <si>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</si>
  <si>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</si>
  <si>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</si>
  <si>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</si>
  <si>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</si>
  <si>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</si>
  <si>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</si>
  <si>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</si>
  <si>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</si>
  <si>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</si>
  <si>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</si>
  <si>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</si>
  <si>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</si>
  <si>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</si>
  <si>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</si>
  <si>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</si>
  <si>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</si>
  <si>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</si>
  <si>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</si>
  <si>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</si>
  <si>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</si>
  <si>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</si>
  <si>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</si>
  <si>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</si>
  <si>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</si>
  <si>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</si>
  <si>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</si>
  <si>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</si>
  <si>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</si>
  <si>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</si>
  <si>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</si>
  <si>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</si>
  <si>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</si>
  <si>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</si>
  <si>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</si>
  <si>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</si>
  <si>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</si>
  <si>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</si>
  <si>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</si>
  <si>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</si>
  <si>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</si>
  <si>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</si>
  <si>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</si>
  <si>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</si>
  <si>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</si>
  <si>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</si>
  <si>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</si>
  <si>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</si>
  <si>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</si>
  <si>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</si>
  <si>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</si>
  <si>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</si>
  <si>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</si>
  <si>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</si>
  <si>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</si>
  <si>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</si>
  <si>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</si>
  <si>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</si>
  <si>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</si>
  <si>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</si>
  <si>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</si>
  <si>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</si>
  <si>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</si>
  <si>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</si>
  <si>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</si>
  <si>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</si>
  <si>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</si>
  <si>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</si>
  <si>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</si>
  <si>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</si>
  <si>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</si>
  <si>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</si>
  <si>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</si>
  <si>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</si>
  <si>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</si>
  <si>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</si>
  <si>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</si>
  <si>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</si>
  <si>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</si>
  <si>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</si>
  <si>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</si>
  <si>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</si>
  <si>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</si>
  <si>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</si>
  <si>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</si>
  <si>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</si>
  <si>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</si>
  <si>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</si>
  <si>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</si>
  <si>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</si>
  <si>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</si>
  <si>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</si>
  <si>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</si>
  <si>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</si>
  <si>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</si>
  <si>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</si>
  <si>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</si>
  <si>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</si>
  <si>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</si>
  <si>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</si>
  <si>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</si>
  <si>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</si>
  <si>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</si>
  <si>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</si>
  <si>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</si>
  <si>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</si>
  <si>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</si>
  <si>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</si>
  <si>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</si>
  <si>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</si>
  <si>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</si>
  <si>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</si>
  <si>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</si>
  <si>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</si>
  <si>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</si>
  <si>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</si>
  <si>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</si>
  <si>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</si>
  <si>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</si>
  <si>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</si>
  <si>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</si>
  <si>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</si>
  <si>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</si>
  <si>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</si>
  <si>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</si>
  <si>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</si>
  <si>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</si>
  <si>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</si>
  <si>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</si>
  <si>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</si>
  <si>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</si>
  <si>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</si>
  <si>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</si>
  <si>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</si>
  <si>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</si>
  <si>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</si>
  <si>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</si>
  <si>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</si>
  <si>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</si>
  <si>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</si>
  <si>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</si>
  <si>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</si>
  <si>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</si>
  <si>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</si>
  <si>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</si>
  <si>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</si>
  <si>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</si>
  <si>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</si>
  <si>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</si>
  <si>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</si>
  <si>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</si>
  <si>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</si>
  <si>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</si>
  <si>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</si>
  <si>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</si>
  <si>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</si>
  <si>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</si>
  <si>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</si>
  <si>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</si>
  <si>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</si>
  <si>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</si>
  <si>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</si>
  <si>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</si>
  <si>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</si>
  <si>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</si>
  <si>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</si>
  <si>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</si>
  <si>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</si>
  <si>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</si>
  <si>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</si>
  <si>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</si>
  <si>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</si>
  <si>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</si>
  <si>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</si>
  <si>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</si>
  <si>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</si>
  <si>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</si>
  <si>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</si>
  <si>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</si>
  <si>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</si>
  <si>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</si>
  <si>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</si>
  <si>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</si>
  <si>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</si>
  <si>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</si>
  <si>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</si>
  <si>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</si>
  <si>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</si>
  <si>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</si>
  <si>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</si>
  <si>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</si>
  <si>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</si>
  <si>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</si>
  <si>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</si>
  <si>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</si>
  <si>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</si>
  <si>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</si>
  <si>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</si>
  <si>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</si>
  <si>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</si>
  <si>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</si>
  <si>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</si>
  <si>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</si>
  <si>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</si>
  <si>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</si>
  <si>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</si>
  <si>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</si>
  <si>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</si>
  <si>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</si>
  <si>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</si>
  <si>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</si>
  <si>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</si>
  <si>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</si>
  <si>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</si>
  <si>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</si>
  <si>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</si>
  <si>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</si>
  <si>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</si>
  <si>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</si>
  <si>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</si>
  <si>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</si>
  <si>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</si>
  <si>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</si>
  <si>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</si>
  <si>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</si>
  <si>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</si>
  <si>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</si>
  <si>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</si>
  <si>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</si>
  <si>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</si>
  <si>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</si>
  <si>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</si>
  <si>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</si>
  <si>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</si>
  <si>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</si>
  <si>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</si>
  <si>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</si>
  <si>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</si>
  <si>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</si>
  <si>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</si>
  <si>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</si>
  <si>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</si>
  <si>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</si>
  <si>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</si>
  <si>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</si>
  <si>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</si>
  <si>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</si>
  <si>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</si>
  <si>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</si>
  <si>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</si>
  <si>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</si>
  <si>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</si>
  <si>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</si>
  <si>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</si>
  <si>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</si>
  <si>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</si>
  <si>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</si>
  <si>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</si>
  <si>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</si>
  <si>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</si>
  <si>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</si>
  <si>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</si>
  <si>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</si>
  <si>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</si>
  <si>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</si>
  <si>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</si>
  <si>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</si>
  <si>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</si>
  <si>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</si>
  <si>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</si>
  <si>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</si>
  <si>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</si>
  <si>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</si>
  <si>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</si>
  <si>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</si>
  <si>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</si>
  <si>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</si>
  <si>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</si>
  <si>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</si>
  <si>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</si>
  <si>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</si>
  <si>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</si>
  <si>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</si>
  <si>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</si>
  <si>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</si>
  <si>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</si>
  <si>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</si>
  <si>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</si>
  <si>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</si>
  <si>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</si>
  <si>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</si>
  <si>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</si>
  <si>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</si>
  <si>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</si>
  <si>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</si>
  <si>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</si>
  <si>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</si>
  <si>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</si>
  <si>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</si>
  <si>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</si>
  <si>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</si>
  <si>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</si>
  <si>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</si>
  <si>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</si>
  <si>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</si>
  <si>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</si>
  <si>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</si>
  <si>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</si>
  <si>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</si>
  <si>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</si>
  <si>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</si>
  <si>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</si>
  <si>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</si>
  <si>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</si>
  <si>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</si>
  <si>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</si>
  <si>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</si>
  <si>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</si>
  <si>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</si>
  <si>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</si>
  <si>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</si>
  <si>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</si>
  <si>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</si>
  <si>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</si>
  <si>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</si>
  <si>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</si>
  <si>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</si>
  <si>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</si>
  <si>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</si>
  <si>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</si>
  <si>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</si>
  <si>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</si>
  <si>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</si>
  <si>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</si>
  <si>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</si>
  <si>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</si>
  <si>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</si>
  <si>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</si>
  <si>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</si>
  <si>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</si>
  <si>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</si>
  <si>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</si>
  <si>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</si>
  <si>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</si>
  <si>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</si>
  <si>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</si>
  <si>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</si>
  <si>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</si>
  <si>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</si>
  <si>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</si>
  <si>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</si>
  <si>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</si>
  <si>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</si>
  <si>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</si>
  <si>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</si>
  <si>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</si>
  <si>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</si>
  <si>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</si>
  <si>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</si>
  <si>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</si>
  <si>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</si>
  <si>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</si>
  <si>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</si>
  <si>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</si>
  <si>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</si>
  <si>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</si>
  <si>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</si>
  <si>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</si>
  <si>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</si>
  <si>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</si>
  <si>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</si>
  <si>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</si>
  <si>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</si>
  <si>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</si>
  <si>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</si>
  <si>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</si>
  <si>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</si>
  <si>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</si>
  <si>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</si>
  <si>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</si>
  <si>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</si>
  <si>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</si>
  <si>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</si>
  <si>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</si>
  <si>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</si>
  <si>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</si>
  <si>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</si>
  <si>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</si>
  <si>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</si>
  <si>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</si>
  <si>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</si>
  <si>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</si>
  <si>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</si>
  <si>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</si>
  <si>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</si>
  <si>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</si>
  <si>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</si>
  <si>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</si>
  <si>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</si>
  <si>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</si>
  <si>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</si>
  <si>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</si>
  <si>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</si>
  <si>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</si>
  <si>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</si>
  <si>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</si>
  <si>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</si>
  <si>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</si>
  <si>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</si>
  <si>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</si>
  <si>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</si>
  <si>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</si>
  <si>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</si>
  <si>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</si>
  <si>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</si>
  <si>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</si>
  <si>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</si>
  <si>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</si>
  <si>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</si>
  <si>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</si>
  <si>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</si>
  <si>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</si>
  <si>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</si>
  <si>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</si>
  <si>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</si>
  <si>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</si>
  <si>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</si>
  <si>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</si>
  <si>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</si>
  <si>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</si>
  <si>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</si>
  <si>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</si>
  <si>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</si>
  <si>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</si>
  <si>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</si>
  <si>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</si>
  <si>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</si>
  <si>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</si>
  <si>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</si>
  <si>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</si>
  <si>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</si>
  <si>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</si>
  <si>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</si>
  <si>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</si>
  <si>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</si>
  <si>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</si>
  <si>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</si>
  <si>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</si>
  <si>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</si>
  <si>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</si>
  <si>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</si>
  <si>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</si>
  <si>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</si>
  <si>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</si>
  <si>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</si>
  <si>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</si>
  <si>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</si>
  <si>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</si>
  <si>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</si>
  <si>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</si>
  <si>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</si>
  <si>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</si>
  <si>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</si>
  <si>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</si>
  <si>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</si>
  <si>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</si>
  <si>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</si>
  <si>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</si>
  <si>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</si>
  <si>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</si>
  <si>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</si>
  <si>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</si>
  <si>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</si>
  <si>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</si>
  <si>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</si>
  <si>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</si>
  <si>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</si>
  <si>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</si>
  <si>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</si>
  <si>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</si>
  <si>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</si>
  <si>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</si>
  <si>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</si>
  <si>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</si>
  <si>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</si>
  <si>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</si>
  <si>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</si>
  <si>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</si>
  <si>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</si>
  <si>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</si>
  <si>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</si>
  <si>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</si>
  <si>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</si>
  <si>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</si>
  <si>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</si>
  <si>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</si>
  <si>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</si>
  <si>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</si>
  <si>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</si>
  <si>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</si>
  <si>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</si>
  <si>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</si>
  <si>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</si>
  <si>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</si>
  <si>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</si>
  <si>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</si>
  <si>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</si>
  <si>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</si>
  <si>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</si>
  <si>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</si>
  <si>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</si>
  <si>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</si>
  <si>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</si>
  <si>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</si>
  <si>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</si>
  <si>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</si>
  <si>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</si>
  <si>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</si>
  <si>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</si>
  <si>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</si>
  <si>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</si>
  <si>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</si>
  <si>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</si>
  <si>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</si>
  <si>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</si>
  <si>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</si>
  <si>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</si>
  <si>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</si>
  <si>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</si>
  <si>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</si>
  <si>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</si>
  <si>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</si>
  <si>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</si>
  <si>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</si>
  <si>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</si>
  <si>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</si>
  <si>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</si>
  <si>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</si>
  <si>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</si>
  <si>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</si>
  <si>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</si>
  <si>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</si>
  <si>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</si>
  <si>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</si>
  <si>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</si>
  <si>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</si>
  <si>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</si>
  <si>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</si>
  <si>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</si>
  <si>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</si>
  <si>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</si>
  <si>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</si>
  <si>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</si>
  <si>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</si>
  <si>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</si>
  <si>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</si>
  <si>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</si>
  <si>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</si>
  <si>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</si>
  <si>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</si>
  <si>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</si>
  <si>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</si>
  <si>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</si>
  <si>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</si>
  <si>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</si>
  <si>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</si>
  <si>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</si>
  <si>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</si>
  <si>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</si>
  <si>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</si>
  <si>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</si>
  <si>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</si>
  <si>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</si>
  <si>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</si>
  <si>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</si>
  <si>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</si>
  <si>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</si>
  <si>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</si>
  <si>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</si>
  <si>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</si>
  <si>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</si>
  <si>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</si>
  <si>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</si>
  <si>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</si>
  <si>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</si>
  <si>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</si>
  <si>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</si>
  <si>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</si>
  <si>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</si>
  <si>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</si>
  <si>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</si>
  <si>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</si>
  <si>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</si>
  <si>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</si>
  <si>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</si>
  <si>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</si>
  <si>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</si>
  <si>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</si>
  <si>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</si>
  <si>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</si>
  <si>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</si>
  <si>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</si>
  <si>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</si>
  <si>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</si>
  <si>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</si>
  <si>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</si>
  <si>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</si>
  <si>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</si>
  <si>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</si>
  <si>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</si>
  <si>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</si>
  <si>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</si>
  <si>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</si>
  <si>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</si>
  <si>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</si>
  <si>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</si>
  <si>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</si>
  <si>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</si>
  <si>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</si>
  <si>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</si>
  <si>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</si>
  <si>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</si>
  <si>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</si>
  <si>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</si>
  <si>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</si>
  <si>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</si>
  <si>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</si>
  <si>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</si>
  <si>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</si>
  <si>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</si>
  <si>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</si>
  <si>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</si>
  <si>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</si>
  <si>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</si>
  <si>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</si>
  <si>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</si>
  <si>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</si>
  <si>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</si>
  <si>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</si>
  <si>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</si>
  <si>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</si>
  <si>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</si>
  <si>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</si>
  <si>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</si>
  <si>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</si>
  <si>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</si>
  <si>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</si>
  <si>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</si>
  <si>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</si>
  <si>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</si>
  <si>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</si>
  <si>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</si>
  <si>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</si>
  <si>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</si>
  <si>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</si>
  <si>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</si>
  <si>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</si>
  <si>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</si>
  <si>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</si>
  <si>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</si>
  <si>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</si>
  <si>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</si>
  <si>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</si>
  <si>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</si>
  <si>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</si>
  <si>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</si>
  <si>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</si>
  <si>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</si>
  <si>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</si>
  <si>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</si>
  <si>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</si>
  <si>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</si>
  <si>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</si>
  <si>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</si>
  <si>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</si>
  <si>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</si>
  <si>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</si>
  <si>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</si>
  <si>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</si>
  <si>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</si>
  <si>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</si>
  <si>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</si>
  <si>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</si>
  <si>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</si>
  <si>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</si>
  <si>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</si>
  <si>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</si>
  <si>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</si>
  <si>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</si>
  <si>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</si>
  <si>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</si>
  <si>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</si>
  <si>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</si>
  <si>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</si>
  <si>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</si>
  <si>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</si>
  <si>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</si>
  <si>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</si>
  <si>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</si>
  <si>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</si>
  <si>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</si>
  <si>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</si>
  <si>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</si>
  <si>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</si>
  <si>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</si>
  <si>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</si>
  <si>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</si>
  <si>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</si>
  <si>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</si>
  <si>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</si>
  <si>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</si>
  <si>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</si>
  <si>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</si>
  <si>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</si>
  <si>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</si>
  <si>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</si>
  <si>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</si>
  <si>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</si>
  <si>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</si>
  <si>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</si>
  <si>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</si>
  <si>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</si>
  <si>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</si>
  <si>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</si>
  <si>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</si>
  <si>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</si>
  <si>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</si>
  <si>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</si>
  <si>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</si>
  <si>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</si>
  <si>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</si>
  <si>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</si>
  <si>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</si>
  <si>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</si>
  <si>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</si>
  <si>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</si>
  <si>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</si>
  <si>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</si>
  <si>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</si>
  <si>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</si>
  <si>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</si>
  <si>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</si>
  <si>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</si>
  <si>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</si>
  <si>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</si>
  <si>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</si>
  <si>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</si>
  <si>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</si>
  <si>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</si>
  <si>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</si>
  <si>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</si>
  <si>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</si>
  <si>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</si>
  <si>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</si>
  <si>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</si>
  <si>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</si>
  <si>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</si>
  <si>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</si>
  <si>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</si>
  <si>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</si>
  <si>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</si>
  <si>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</si>
  <si>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</si>
  <si>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</si>
  <si>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</si>
  <si>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</si>
  <si>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</si>
  <si>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</si>
  <si>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</si>
  <si>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</si>
  <si>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</si>
  <si>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</si>
  <si>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</si>
  <si>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</si>
  <si>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</si>
  <si>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</si>
  <si>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</si>
  <si>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</si>
  <si>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</si>
  <si>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</si>
  <si>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</si>
  <si>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</si>
  <si>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</si>
  <si>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</si>
  <si>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</si>
  <si>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</si>
  <si>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</si>
  <si>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</si>
  <si>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</si>
  <si>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</si>
  <si>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</si>
  <si>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</si>
  <si>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</si>
  <si>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</si>
  <si>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</si>
  <si>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</si>
  <si>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</si>
  <si>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</si>
  <si>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</si>
  <si>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</si>
  <si>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</si>
  <si>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</si>
  <si>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</si>
  <si>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</si>
  <si>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</si>
  <si>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</si>
  <si>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</si>
  <si>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</si>
  <si>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</si>
  <si>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</si>
  <si>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</si>
  <si>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</si>
  <si>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</si>
  <si>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</si>
  <si>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</si>
  <si>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</si>
  <si>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</si>
  <si>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</si>
  <si>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</si>
  <si>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</si>
  <si>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</si>
  <si>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</si>
  <si>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</si>
  <si>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</si>
  <si>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</si>
  <si>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</si>
  <si>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</si>
  <si>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</si>
  <si>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</si>
  <si>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</si>
  <si>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</si>
  <si>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</si>
  <si>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</si>
  <si>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</si>
  <si>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</si>
  <si>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</si>
  <si>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</si>
  <si>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</si>
  <si>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</si>
  <si>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</si>
  <si>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</si>
  <si>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</si>
  <si>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</si>
  <si>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</si>
  <si>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</si>
  <si>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</si>
  <si>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</si>
  <si>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</si>
  <si>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</si>
  <si>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</si>
  <si>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</si>
  <si>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</si>
  <si>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</si>
  <si>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</si>
  <si>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</si>
  <si>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</si>
  <si>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</si>
  <si>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</si>
  <si>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</si>
  <si>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</si>
  <si>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</si>
  <si>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</si>
  <si>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</si>
  <si>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</si>
  <si>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</si>
  <si>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</si>
  <si>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</si>
  <si>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</si>
  <si>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</si>
  <si>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</si>
  <si>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</si>
  <si>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</si>
  <si>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</si>
  <si>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</si>
  <si>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</si>
  <si>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</si>
  <si>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</si>
  <si>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</si>
  <si>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</si>
  <si>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</si>
  <si>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</si>
  <si>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</si>
  <si>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</si>
  <si>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</si>
  <si>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</si>
  <si>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</si>
  <si>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</si>
  <si>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</si>
  <si>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</si>
  <si>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</si>
  <si>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</si>
  <si>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</si>
  <si>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</si>
  <si>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</si>
  <si>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</si>
  <si>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</si>
  <si>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</si>
  <si>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</si>
  <si>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</si>
  <si>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</si>
  <si>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</si>
  <si>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</si>
  <si>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</si>
  <si>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</si>
  <si>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</si>
  <si>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</si>
  <si>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</si>
  <si>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</si>
  <si>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</si>
  <si>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</si>
  <si>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</si>
  <si>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</si>
  <si>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</si>
  <si>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</si>
  <si>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</si>
  <si>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</si>
  <si>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</si>
  <si>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</si>
  <si>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</si>
  <si>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</si>
  <si>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</si>
  <si>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</si>
  <si>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</si>
  <si>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</si>
  <si>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</si>
  <si>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</si>
  <si>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</si>
  <si>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</si>
  <si>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</si>
  <si>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</si>
  <si>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</si>
  <si>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</si>
  <si>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</si>
  <si>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</si>
  <si>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</si>
  <si>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</si>
  <si>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</si>
  <si>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</si>
  <si>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</si>
  <si>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</si>
  <si>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</si>
  <si>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</si>
  <si>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</si>
  <si>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</si>
  <si>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</si>
  <si>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</si>
  <si>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</si>
  <si>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</si>
  <si>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</si>
  <si>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</si>
  <si>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</si>
  <si>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</si>
  <si>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</si>
  <si>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</si>
  <si>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</si>
  <si>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</si>
  <si>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</si>
  <si>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</si>
  <si>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</si>
  <si>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</si>
  <si>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</si>
  <si>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</si>
  <si>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</si>
  <si>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</si>
  <si>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</si>
  <si>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</si>
  <si>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</si>
  <si>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</si>
  <si>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</si>
  <si>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</si>
  <si>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</si>
  <si>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</si>
  <si>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</si>
  <si>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</si>
  <si>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</si>
  <si>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</si>
  <si>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</si>
  <si>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</si>
  <si>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</si>
  <si>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</si>
  <si>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</si>
  <si>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</si>
  <si>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</si>
  <si>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</si>
  <si>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</si>
  <si>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</si>
  <si>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</si>
  <si>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</si>
  <si>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</si>
  <si>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</si>
  <si>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</si>
  <si>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</si>
  <si>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</si>
  <si>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</si>
  <si>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</si>
  <si>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</si>
  <si>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</si>
  <si>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</si>
  <si>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</si>
  <si>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</si>
  <si>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</si>
  <si>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</si>
  <si>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</si>
  <si>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</si>
  <si>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</si>
  <si>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</si>
  <si>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</si>
  <si>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</si>
  <si>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</si>
  <si>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</si>
  <si>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</si>
  <si>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</si>
  <si>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</si>
  <si>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</si>
  <si>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</si>
  <si>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</si>
  <si>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</si>
  <si>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</si>
  <si>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</si>
  <si>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</si>
  <si>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</si>
  <si>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</si>
  <si>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</si>
  <si>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</si>
  <si>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</si>
  <si>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</si>
  <si>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</si>
  <si>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</si>
  <si>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</si>
  <si>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</si>
  <si>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</si>
  <si>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</si>
  <si>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</si>
  <si>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</si>
  <si>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</si>
  <si>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</si>
  <si>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</si>
  <si>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</si>
  <si>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</si>
  <si>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</si>
  <si>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</si>
  <si>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</si>
  <si>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</si>
  <si>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</si>
  <si>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</si>
  <si>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</si>
  <si>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</si>
  <si>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</si>
  <si>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</si>
  <si>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</si>
  <si>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</si>
  <si>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</si>
  <si>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</si>
  <si>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</si>
  <si>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</si>
  <si>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</si>
  <si>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</si>
  <si>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</si>
  <si>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</si>
  <si>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</si>
  <si>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</si>
  <si>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</si>
  <si>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</si>
  <si>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</si>
  <si>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</si>
  <si>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</si>
  <si>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</si>
  <si>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</si>
  <si>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</si>
  <si>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</si>
  <si>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</si>
  <si>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</si>
  <si>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</si>
  <si>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</si>
  <si>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</si>
  <si>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</si>
  <si>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</si>
  <si>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</si>
  <si>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</si>
  <si>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</si>
  <si>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</si>
  <si>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</si>
  <si>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</si>
  <si>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</si>
  <si>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</si>
  <si>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</si>
  <si>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</si>
  <si>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</si>
  <si>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</si>
  <si>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</si>
  <si>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</si>
  <si>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</si>
  <si>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</si>
  <si>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</si>
  <si>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</si>
  <si>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</si>
  <si>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</si>
  <si>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</si>
  <si>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</si>
  <si>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</si>
  <si>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</si>
  <si>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</si>
  <si>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</si>
  <si>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</si>
  <si>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</si>
  <si>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</si>
  <si>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</si>
  <si>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</si>
  <si>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</si>
  <si>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</si>
  <si>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</si>
  <si>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</si>
  <si>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</si>
  <si>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</si>
  <si>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</si>
  <si>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</si>
  <si>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</si>
  <si>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</si>
  <si>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</si>
  <si>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</si>
  <si>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</si>
  <si>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</si>
  <si>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</si>
  <si>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</si>
  <si>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</si>
  <si>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</si>
  <si>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</si>
  <si>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</si>
  <si>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</si>
  <si>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</si>
  <si>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</si>
  <si>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</si>
  <si>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</si>
  <si>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</si>
  <si>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</si>
  <si>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</si>
  <si>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</si>
  <si>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</si>
  <si>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</si>
  <si>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</si>
  <si>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</si>
  <si>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</si>
  <si>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</si>
  <si>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</si>
  <si>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</si>
  <si>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</si>
  <si>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</si>
  <si>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</si>
  <si>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</si>
  <si>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</si>
  <si>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</si>
  <si>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</si>
  <si>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</si>
  <si>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</si>
  <si>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</si>
  <si>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</si>
  <si>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</si>
  <si>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</si>
  <si>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</si>
  <si>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</si>
  <si>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</si>
  <si>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</si>
  <si>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</si>
  <si>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</si>
  <si>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</si>
  <si>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</si>
  <si>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</si>
  <si>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</si>
  <si>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</si>
  <si>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</si>
  <si>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</si>
  <si>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</si>
  <si>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</si>
  <si>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</si>
  <si>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</si>
  <si>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</si>
  <si>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</si>
  <si>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</si>
  <si>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</si>
  <si>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</si>
  <si>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</si>
  <si>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</si>
  <si>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</si>
  <si>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</si>
  <si>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</si>
  <si>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</si>
  <si>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</si>
  <si>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</si>
  <si>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</si>
  <si>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</si>
  <si>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</si>
  <si>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</si>
  <si>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</si>
  <si>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</si>
  <si>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</si>
  <si>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</si>
  <si>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</si>
  <si>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</si>
  <si>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</si>
  <si>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</si>
  <si>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</si>
  <si>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</si>
  <si>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</si>
  <si>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</si>
  <si>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</si>
  <si>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</si>
  <si>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</si>
  <si>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</si>
  <si>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</si>
  <si>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</si>
  <si>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</si>
  <si>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</si>
  <si>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</si>
  <si>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</si>
  <si>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</si>
  <si>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</si>
  <si>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</si>
  <si>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</si>
  <si>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</si>
  <si>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</si>
  <si>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</si>
  <si>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</si>
  <si>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</si>
  <si>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</si>
  <si>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</si>
  <si>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</si>
  <si>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</si>
  <si>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</si>
  <si>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</si>
  <si>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</si>
  <si>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</si>
  <si>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</si>
  <si>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</si>
  <si>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</si>
  <si>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</si>
  <si>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</si>
  <si>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</si>
  <si>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</si>
  <si>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</si>
  <si>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</si>
  <si>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</si>
  <si>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</si>
  <si>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</si>
  <si>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</si>
  <si>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</si>
  <si>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</si>
  <si>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</si>
  <si>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</si>
  <si>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</si>
  <si>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</si>
  <si>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</si>
  <si>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</si>
  <si>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</si>
  <si>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</si>
  <si>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</si>
  <si>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</si>
  <si>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</si>
  <si>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</si>
  <si>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</si>
  <si>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</si>
  <si>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</si>
  <si>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</si>
  <si>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</si>
  <si>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</si>
  <si>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</si>
  <si>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</si>
  <si>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</si>
  <si>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</si>
  <si>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</si>
  <si>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</si>
  <si>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</si>
  <si>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</si>
  <si>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</si>
  <si>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</si>
  <si>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</si>
  <si>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</si>
  <si>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</si>
  <si>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</si>
  <si>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</si>
  <si>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</si>
  <si>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</si>
  <si>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</si>
  <si>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</si>
  <si>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</si>
  <si>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</si>
  <si>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</si>
  <si>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</si>
  <si>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</si>
  <si>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</si>
  <si>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</si>
  <si>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</si>
  <si>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</si>
  <si>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</si>
  <si>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</si>
  <si>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</si>
  <si>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</si>
  <si>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</si>
  <si>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</si>
  <si>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</si>
  <si>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</si>
  <si>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</si>
  <si>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</si>
  <si>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</si>
  <si>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</si>
  <si>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</si>
  <si>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</si>
  <si>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</si>
  <si>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</si>
  <si>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</si>
  <si>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</si>
  <si>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</si>
  <si>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</si>
  <si>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</si>
  <si>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</si>
  <si>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</si>
  <si>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</si>
  <si>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</si>
  <si>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</si>
  <si>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</si>
  <si>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</si>
  <si>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</si>
  <si>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</si>
  <si>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</si>
  <si>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</si>
  <si>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</si>
  <si>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</si>
  <si>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</si>
  <si>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</si>
  <si>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</si>
  <si>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</si>
  <si>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</si>
  <si>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</si>
  <si>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</si>
  <si>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</si>
  <si>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</si>
  <si>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</si>
  <si>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</si>
  <si>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</si>
  <si>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</si>
  <si>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</si>
  <si>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</si>
  <si>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</si>
  <si>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</si>
  <si>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</si>
  <si>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</si>
  <si>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</si>
  <si>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</si>
  <si>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</si>
  <si>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</si>
  <si>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</si>
  <si>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</si>
  <si>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</si>
  <si>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</si>
  <si>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</si>
  <si>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</si>
  <si>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</si>
  <si>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</si>
  <si>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</si>
  <si>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</si>
  <si>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</si>
  <si>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</si>
  <si>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</si>
  <si>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</si>
  <si>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</si>
  <si>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</si>
  <si>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</si>
  <si>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</si>
  <si>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</si>
  <si>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</si>
  <si>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</si>
  <si>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</si>
  <si>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</si>
  <si>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</si>
  <si>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</si>
  <si>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</si>
  <si>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</si>
  <si>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</si>
  <si>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</si>
  <si>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</si>
  <si>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</si>
  <si>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</si>
  <si>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</si>
  <si>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</si>
  <si>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</si>
  <si>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</si>
  <si>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</si>
  <si>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</si>
  <si>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</si>
  <si>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</si>
  <si>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</si>
  <si>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</si>
  <si>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</si>
  <si>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</si>
  <si>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</si>
  <si>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</si>
  <si>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</si>
  <si>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</si>
  <si>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</si>
  <si>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</si>
  <si>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</si>
  <si>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</si>
  <si>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</si>
  <si>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</si>
  <si>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</si>
  <si>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</si>
  <si>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</si>
  <si>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</si>
  <si>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</si>
  <si>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</si>
  <si>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</si>
  <si>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</si>
  <si>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</si>
  <si>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</si>
  <si>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</si>
  <si>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</si>
  <si>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</si>
  <si>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</si>
  <si>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</si>
  <si>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</si>
  <si>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</si>
  <si>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</si>
  <si>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</si>
  <si>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</si>
  <si>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</si>
  <si>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</si>
  <si>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</si>
  <si>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</si>
  <si>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</si>
  <si>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</si>
  <si>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</si>
  <si>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</si>
  <si>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</si>
  <si>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</si>
  <si>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</si>
  <si>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</si>
  <si>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</si>
  <si>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</si>
  <si>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</si>
  <si>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</si>
  <si>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</si>
  <si>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</si>
  <si>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</si>
  <si>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</si>
  <si>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</si>
  <si>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</si>
  <si>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</si>
  <si>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</si>
  <si>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</si>
  <si>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</si>
  <si>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</si>
  <si>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</si>
  <si>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</si>
  <si>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</si>
  <si>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</si>
  <si>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</si>
  <si>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</si>
  <si>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</si>
  <si>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</si>
  <si>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</si>
  <si>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</si>
  <si>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</si>
  <si>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</si>
  <si>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</si>
  <si>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</si>
  <si>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</si>
  <si>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</si>
  <si>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</si>
  <si>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</si>
  <si>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</si>
  <si>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</si>
  <si>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</si>
  <si>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</si>
  <si>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</si>
  <si>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</si>
  <si>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</si>
  <si>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</si>
  <si>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</si>
  <si>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</si>
  <si>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</si>
  <si>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</si>
  <si>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</si>
  <si>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</si>
  <si>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</si>
  <si>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</si>
  <si>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</si>
  <si>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</si>
  <si>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</si>
  <si>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</si>
  <si>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</si>
  <si>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</si>
  <si>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</si>
  <si>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</si>
  <si>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</si>
  <si>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</si>
  <si>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</si>
  <si>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</si>
  <si>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</si>
  <si>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</si>
  <si>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</si>
  <si>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</si>
  <si>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</si>
  <si>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</si>
  <si>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</si>
  <si>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</si>
  <si>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</si>
  <si>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</si>
  <si>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</si>
  <si>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</si>
  <si>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</si>
  <si>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</si>
  <si>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</si>
  <si>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</si>
  <si>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</si>
  <si>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</si>
  <si>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</si>
  <si>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</si>
  <si>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</si>
  <si>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</si>
  <si>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</si>
  <si>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</si>
  <si>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</si>
  <si>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</si>
  <si>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</si>
  <si>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</si>
  <si>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</si>
  <si>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</si>
  <si>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</si>
  <si>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</si>
  <si>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</si>
  <si>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</si>
  <si>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</si>
  <si>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</si>
  <si>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</si>
  <si>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</si>
  <si>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</si>
  <si>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</si>
  <si>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</si>
  <si>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</si>
  <si>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</si>
  <si>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</si>
  <si>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</si>
  <si>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</si>
  <si>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</si>
  <si>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</si>
  <si>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</si>
  <si>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</si>
  <si>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</si>
  <si>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</si>
  <si>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</si>
  <si>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</si>
  <si>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</si>
  <si>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</si>
  <si>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</si>
  <si>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</si>
  <si>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</si>
  <si>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</si>
  <si>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</si>
  <si>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</si>
  <si>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</si>
  <si>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</si>
  <si>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</si>
  <si>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</si>
  <si>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</si>
  <si>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</si>
  <si>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</si>
  <si>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</si>
  <si>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</si>
  <si>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</si>
  <si>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</si>
  <si>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</si>
  <si>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</si>
  <si>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</si>
  <si>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</si>
  <si>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</si>
  <si>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</si>
  <si>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</si>
  <si>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</si>
  <si>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</si>
  <si>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</si>
  <si>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</si>
  <si>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</si>
  <si>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</si>
  <si>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</si>
  <si>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</si>
  <si>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</si>
  <si>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</si>
  <si>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</si>
  <si>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</si>
  <si>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</si>
  <si>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</si>
  <si>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</si>
  <si>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</si>
  <si>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</si>
  <si>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</si>
  <si>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</si>
  <si>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</si>
  <si>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</si>
  <si>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</si>
  <si>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</si>
  <si>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</si>
  <si>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</si>
  <si>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</si>
  <si>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</si>
  <si>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</si>
  <si>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</si>
  <si>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</si>
  <si>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</si>
  <si>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</si>
  <si>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</si>
  <si>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</si>
  <si>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</si>
  <si>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</si>
  <si>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</si>
  <si>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</si>
  <si>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</si>
  <si>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</si>
  <si>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</si>
  <si>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</si>
  <si>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</si>
  <si>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</si>
  <si>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</si>
  <si>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</si>
  <si>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</si>
  <si>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</si>
  <si>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</si>
  <si>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</si>
  <si>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</si>
  <si>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</si>
  <si>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</si>
  <si>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</si>
  <si>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</si>
  <si>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</si>
  <si>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</si>
  <si>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</si>
  <si>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</si>
  <si>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</si>
  <si>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</si>
  <si>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</si>
  <si>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</si>
  <si>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</si>
  <si>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</si>
  <si>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</si>
  <si>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</si>
  <si>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</si>
  <si>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</si>
  <si>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</si>
  <si>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</si>
  <si>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</si>
  <si>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</si>
  <si>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</si>
  <si>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</si>
  <si>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</si>
  <si>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</si>
  <si>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</si>
  <si>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</si>
  <si>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</si>
  <si>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</si>
  <si>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</si>
  <si>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</si>
  <si>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</si>
  <si>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</si>
  <si>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</si>
  <si>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</si>
  <si>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</si>
  <si>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</si>
  <si>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</si>
  <si>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</si>
  <si>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</si>
  <si>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</si>
  <si>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</si>
  <si>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</si>
  <si>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</si>
  <si>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</si>
  <si>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</si>
  <si>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</si>
  <si>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</si>
  <si>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</si>
  <si>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</si>
  <si>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</si>
  <si>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</si>
  <si>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</si>
  <si>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</si>
  <si>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</si>
  <si>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</si>
  <si>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</si>
  <si>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</si>
  <si>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</si>
  <si>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</si>
  <si>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</si>
  <si>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</si>
  <si>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</si>
  <si>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</si>
  <si>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</si>
  <si>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</si>
  <si>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</si>
  <si>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</si>
  <si>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</si>
  <si>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</si>
  <si>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</si>
  <si>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</si>
  <si>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</si>
  <si>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</si>
  <si>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</si>
  <si>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</si>
  <si>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</si>
  <si>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</si>
  <si>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</si>
  <si>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</si>
  <si>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</si>
  <si>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</si>
  <si>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</si>
  <si>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</si>
  <si>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</si>
  <si>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</si>
  <si>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</si>
  <si>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</si>
  <si>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</si>
  <si>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</si>
  <si>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</si>
  <si>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</si>
  <si>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</si>
  <si>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</si>
  <si>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</si>
  <si>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</si>
  <si>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</si>
  <si>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</si>
  <si>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</si>
  <si>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</si>
  <si>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</si>
  <si>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</si>
  <si>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</si>
  <si>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</si>
  <si>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</si>
  <si>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</si>
  <si>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</si>
  <si>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</si>
  <si>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</si>
  <si>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</si>
  <si>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</si>
  <si>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</si>
  <si>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</si>
  <si>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</si>
  <si>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</si>
  <si>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</si>
  <si>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</si>
  <si>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</si>
  <si>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</si>
  <si>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</si>
  <si>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</si>
  <si>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</si>
  <si>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</si>
  <si>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</si>
  <si>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</si>
  <si>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</si>
  <si>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</si>
  <si>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</si>
  <si>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</si>
  <si>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</si>
  <si>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</si>
  <si>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</si>
  <si>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</si>
  <si>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</si>
  <si>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</si>
  <si>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</si>
  <si>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</si>
  <si>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</si>
  <si>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</si>
  <si>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</si>
  <si>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</si>
  <si>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</si>
  <si>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</si>
  <si>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</si>
  <si>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</si>
  <si>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</si>
  <si>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</si>
  <si>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</si>
  <si>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</si>
  <si>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</si>
  <si>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</si>
  <si>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</si>
  <si>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</si>
  <si>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</si>
  <si>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</si>
  <si>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</si>
  <si>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</si>
  <si>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</si>
  <si>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</si>
  <si>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</si>
  <si>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</si>
  <si>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</si>
  <si>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</si>
  <si>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</si>
  <si>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</si>
  <si>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</si>
  <si>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</si>
  <si>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</si>
  <si>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</si>
  <si>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</si>
  <si>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</si>
  <si>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</si>
  <si>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</si>
  <si>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</si>
  <si>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</si>
  <si>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</si>
  <si>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</si>
  <si>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</si>
  <si>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</si>
  <si>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</si>
  <si>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</si>
  <si>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</si>
  <si>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</si>
  <si>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</si>
  <si>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</si>
  <si>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</si>
  <si>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</si>
  <si>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</si>
  <si>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</si>
  <si>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</si>
  <si>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</si>
  <si>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</si>
  <si>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</si>
  <si>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</si>
  <si>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</si>
  <si>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</si>
  <si>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</si>
  <si>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</si>
  <si>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</si>
  <si>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</si>
  <si>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</si>
  <si>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</si>
  <si>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</si>
  <si>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</si>
  <si>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</si>
  <si>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</si>
  <si>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</si>
  <si>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</si>
  <si>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</si>
  <si>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</si>
  <si>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</si>
  <si>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</si>
  <si>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</si>
  <si>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</si>
  <si>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</si>
  <si>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</si>
  <si>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</si>
  <si>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</si>
  <si>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</si>
  <si>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</si>
  <si>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</si>
  <si>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</si>
  <si>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</si>
  <si>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</si>
  <si>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</si>
  <si>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</si>
  <si>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</si>
  <si>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</si>
  <si>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</si>
  <si>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</si>
  <si>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</si>
  <si>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</si>
  <si>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</si>
  <si>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</si>
  <si>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</si>
  <si>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</si>
  <si>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</si>
  <si>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</si>
  <si>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</si>
  <si>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</si>
  <si>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</si>
  <si>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</si>
  <si>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</si>
  <si>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</si>
  <si>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</si>
  <si>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</si>
  <si>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</si>
  <si>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</si>
  <si>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</si>
  <si>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</si>
  <si>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</si>
  <si>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</si>
  <si>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</si>
  <si>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</si>
  <si>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</si>
  <si>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</si>
  <si>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</si>
  <si>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</si>
  <si>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</si>
  <si>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</si>
  <si>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</si>
  <si>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</si>
  <si>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</si>
  <si>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</si>
  <si>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</si>
  <si>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</si>
  <si>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</si>
  <si>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</si>
  <si>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</si>
  <si>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</si>
  <si>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</si>
  <si>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</si>
  <si>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</si>
  <si>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</si>
  <si>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</si>
  <si>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</si>
  <si>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</si>
  <si>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</si>
  <si>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</si>
  <si>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</si>
  <si>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</si>
  <si>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</si>
  <si>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</si>
  <si>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</si>
  <si>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</si>
  <si>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</si>
  <si>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</si>
  <si>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</si>
  <si>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</si>
  <si>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</si>
  <si>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</si>
  <si>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</si>
  <si>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</si>
  <si>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</si>
  <si>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</si>
  <si>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</si>
  <si>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</si>
  <si>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</si>
  <si>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</si>
  <si>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</si>
  <si>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</si>
  <si>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</si>
  <si>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</si>
  <si>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</si>
  <si>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</si>
  <si>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</si>
  <si>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</si>
  <si>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</si>
  <si>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</si>
  <si>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</si>
  <si>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</si>
  <si>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</si>
  <si>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</si>
  <si>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</si>
  <si>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</si>
  <si>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</si>
  <si>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</si>
  <si>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</si>
  <si>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</si>
  <si>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</si>
  <si>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</si>
  <si>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</si>
  <si>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</si>
  <si>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</si>
  <si>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</si>
  <si>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</si>
  <si>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</si>
  <si>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</si>
  <si>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</si>
  <si>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</si>
  <si>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</si>
  <si>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</si>
  <si>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</si>
  <si>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</si>
  <si>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</si>
  <si>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</si>
  <si>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</si>
  <si>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</si>
  <si>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</si>
  <si>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</si>
  <si>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</si>
  <si>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</si>
  <si>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</si>
  <si>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</si>
  <si>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</si>
  <si>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</si>
  <si>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</si>
  <si>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</si>
  <si>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</si>
  <si>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</si>
  <si>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</si>
  <si>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</si>
  <si>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</si>
  <si>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</si>
  <si>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</si>
  <si>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</si>
  <si>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</si>
  <si>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</si>
  <si>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</si>
  <si>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</si>
  <si>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</si>
  <si>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</si>
  <si>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</si>
  <si>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</si>
  <si>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</si>
  <si>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</si>
  <si>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</si>
  <si>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</si>
  <si>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</si>
  <si>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</si>
  <si>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</si>
  <si>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</si>
  <si>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</si>
  <si>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</si>
  <si>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</si>
  <si>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</si>
  <si>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</si>
  <si>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</si>
  <si>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</si>
  <si>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</si>
  <si>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</si>
  <si>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</si>
  <si>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</si>
  <si>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</si>
  <si>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</si>
  <si>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</si>
  <si>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</si>
  <si>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</si>
  <si>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</si>
  <si>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</si>
  <si>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</si>
  <si>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</si>
  <si>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</si>
  <si>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</si>
  <si>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</si>
  <si>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</si>
  <si>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</si>
  <si>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</si>
  <si>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</si>
  <si>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</si>
  <si>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</si>
  <si>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</si>
  <si>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</si>
  <si>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</si>
  <si>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</si>
  <si>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</si>
  <si>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</si>
  <si>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</si>
  <si>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</si>
  <si>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</si>
  <si>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</si>
  <si>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</si>
  <si>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</si>
  <si>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</si>
  <si>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</si>
  <si>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</si>
  <si>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</si>
  <si>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</si>
  <si>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</si>
  <si>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</si>
  <si>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</si>
  <si>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</si>
  <si>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</si>
  <si>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</si>
  <si>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</si>
  <si>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</si>
  <si>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</si>
  <si>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</si>
  <si>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</si>
  <si>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</si>
  <si>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</si>
  <si>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</si>
  <si>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</si>
  <si>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</si>
  <si>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</si>
  <si>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</si>
  <si>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</si>
  <si>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</si>
  <si>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</si>
  <si>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</si>
  <si>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</si>
  <si>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</si>
  <si>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</si>
  <si>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</si>
  <si>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</si>
  <si>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</si>
  <si>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</si>
  <si>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</si>
  <si>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</si>
  <si>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</si>
  <si>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</si>
  <si>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</si>
  <si>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</si>
  <si>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</si>
  <si>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</si>
  <si>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</si>
  <si>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</si>
  <si>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</si>
  <si>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</si>
  <si>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</si>
  <si>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</si>
  <si>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</si>
  <si>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</si>
  <si>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</si>
  <si>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</si>
  <si>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</si>
  <si>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</si>
  <si>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</si>
  <si>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</si>
  <si>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</si>
  <si>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</si>
  <si>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</si>
  <si>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</si>
  <si>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</si>
  <si>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</si>
  <si>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</si>
  <si>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</si>
  <si>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</si>
  <si>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</si>
  <si>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</si>
  <si>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</si>
  <si>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</si>
  <si>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</si>
  <si>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</si>
  <si>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</si>
  <si>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</si>
  <si>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</si>
  <si>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</si>
  <si>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</si>
  <si>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</si>
  <si>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</si>
  <si>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</si>
  <si>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</si>
  <si>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</si>
  <si>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</si>
  <si>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</si>
  <si>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</si>
  <si>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</si>
  <si>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</si>
  <si>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</si>
  <si>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</si>
  <si>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</si>
  <si>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</si>
  <si>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</si>
  <si>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</si>
  <si>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</si>
  <si>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</si>
  <si>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</si>
  <si>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</si>
  <si>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</si>
  <si>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</si>
  <si>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</si>
  <si>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</si>
  <si>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</si>
  <si>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</si>
  <si>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</si>
  <si>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</si>
  <si>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</si>
  <si>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</si>
  <si>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</si>
  <si>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</si>
  <si>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</si>
  <si>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</si>
  <si>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</si>
  <si>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</si>
  <si>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</si>
  <si>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</si>
  <si>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</si>
  <si>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</si>
  <si>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</si>
  <si>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</si>
  <si>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</si>
  <si>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</si>
  <si>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</si>
  <si>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</si>
  <si>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</si>
  <si>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</si>
  <si>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</si>
  <si>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</si>
  <si>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</si>
  <si>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</si>
  <si>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</si>
  <si>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</si>
  <si>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</si>
  <si>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</si>
  <si>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</si>
  <si>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</si>
  <si>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</si>
  <si>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</si>
  <si>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</si>
  <si>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</si>
  <si>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</si>
  <si>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</si>
  <si>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</si>
  <si>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</si>
  <si>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</si>
  <si>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</si>
  <si>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</si>
  <si>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</si>
  <si>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</si>
  <si>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</si>
  <si>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</si>
  <si>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</si>
  <si>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</si>
  <si>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</si>
  <si>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</si>
  <si>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</si>
  <si>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</si>
  <si>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</si>
  <si>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</si>
  <si>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</si>
  <si>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</si>
  <si>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</si>
  <si>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</si>
  <si>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</si>
  <si>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</si>
  <si>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</si>
  <si>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</si>
  <si>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</si>
  <si>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</si>
  <si>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</si>
  <si>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</si>
  <si>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</si>
  <si>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</si>
  <si>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</si>
  <si>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</si>
  <si>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</si>
  <si>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</si>
  <si>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</si>
  <si>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</si>
  <si>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</si>
  <si>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</si>
  <si>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</si>
  <si>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</si>
  <si>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</si>
  <si>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</si>
  <si>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</si>
  <si>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</si>
  <si>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</si>
  <si>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</si>
  <si>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</si>
  <si>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</si>
  <si>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</si>
  <si>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</si>
  <si>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</si>
  <si>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</si>
  <si>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</si>
  <si>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</si>
  <si>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</si>
  <si>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</si>
  <si>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</si>
  <si>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</si>
  <si>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</si>
  <si>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</si>
  <si>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</si>
  <si>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</si>
  <si>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</si>
  <si>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</si>
  <si>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</si>
  <si>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</si>
  <si>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</si>
  <si>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</si>
  <si>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</si>
  <si>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</si>
  <si>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</si>
  <si>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</si>
  <si>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</si>
  <si>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</si>
  <si>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</si>
  <si>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</si>
  <si>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</si>
  <si>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</si>
  <si>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</si>
  <si>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</si>
  <si>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</si>
  <si>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</si>
  <si>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</si>
  <si>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</si>
  <si>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</si>
  <si>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</si>
  <si>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</si>
  <si>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</si>
  <si>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</si>
  <si>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</si>
  <si>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</si>
  <si>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</si>
  <si>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</si>
  <si>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</si>
  <si>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</si>
  <si>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</si>
  <si>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</si>
  <si>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</si>
  <si>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</si>
  <si>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</si>
  <si>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</si>
  <si>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</si>
  <si>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</si>
  <si>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</si>
  <si>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</si>
  <si>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</si>
  <si>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</si>
  <si>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</si>
  <si>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</si>
  <si>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</si>
  <si>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</si>
  <si>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</si>
  <si>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</si>
  <si>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</si>
  <si>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</si>
  <si>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</si>
  <si>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</si>
  <si>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</si>
  <si>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</si>
  <si>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</si>
  <si>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</si>
  <si>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</si>
  <si>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</si>
  <si>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</si>
  <si>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</si>
  <si>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</si>
  <si>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</si>
  <si>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</si>
  <si>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</si>
  <si>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</si>
  <si>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</si>
  <si>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</si>
  <si>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</si>
  <si>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</si>
  <si>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</si>
  <si>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</si>
  <si>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</si>
  <si>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</si>
  <si>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</si>
  <si>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</si>
  <si>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</si>
  <si>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</si>
  <si>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</si>
  <si>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</si>
  <si>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</si>
  <si>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</si>
  <si>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</si>
  <si>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</si>
  <si>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</si>
  <si>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</si>
  <si>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</si>
  <si>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</si>
  <si>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</si>
  <si>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</si>
  <si>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</si>
  <si>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</si>
  <si>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</si>
  <si>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</si>
  <si>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</si>
  <si>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</si>
  <si>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</si>
  <si>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</si>
  <si>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</si>
  <si>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</si>
  <si>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</si>
  <si>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</si>
  <si>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</si>
  <si>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</si>
  <si>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</si>
  <si>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</si>
  <si>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</si>
  <si>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</si>
  <si>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</si>
  <si>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</si>
  <si>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</si>
  <si>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</si>
  <si>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</si>
  <si>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</si>
  <si>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</si>
  <si>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</si>
  <si>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</si>
  <si>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</si>
  <si>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</si>
  <si>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</si>
  <si>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</si>
  <si>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</si>
  <si>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</si>
  <si>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</si>
  <si>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</si>
  <si>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</si>
  <si>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</si>
  <si>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</si>
  <si>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</si>
  <si>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</si>
  <si>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</si>
  <si>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</si>
  <si>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</si>
  <si>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</si>
  <si>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</si>
  <si>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</si>
  <si>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</si>
  <si>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</si>
  <si>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</si>
  <si>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</si>
  <si>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</si>
  <si>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</si>
  <si>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</si>
  <si>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</si>
  <si>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</si>
  <si>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</si>
  <si>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</si>
  <si>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</si>
  <si>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</si>
  <si>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</si>
  <si>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</si>
  <si>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</si>
  <si>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</si>
  <si>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</si>
  <si>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</si>
  <si>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</si>
  <si>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</si>
  <si>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</si>
  <si>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</si>
  <si>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</si>
  <si>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</si>
  <si>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</si>
  <si>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</si>
  <si>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</si>
  <si>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</si>
  <si>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</si>
  <si>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</si>
  <si>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</si>
  <si>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</si>
  <si>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</si>
  <si>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</si>
  <si>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</si>
  <si>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</si>
  <si>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</si>
  <si>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</si>
  <si>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</si>
  <si>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</si>
  <si>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</si>
  <si>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</si>
  <si>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</si>
  <si>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</si>
  <si>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</si>
  <si>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</si>
  <si>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</si>
  <si>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</si>
  <si>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</si>
  <si>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</si>
  <si>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</si>
  <si>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</si>
  <si>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</si>
  <si>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</si>
  <si>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</si>
  <si>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</si>
  <si>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</si>
  <si>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</si>
  <si>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</si>
  <si>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</si>
  <si>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</si>
  <si>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</si>
  <si>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</si>
  <si>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</si>
  <si>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</si>
  <si>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</si>
  <si>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</si>
  <si>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</si>
  <si>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</si>
  <si>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</si>
  <si>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</si>
  <si>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</si>
  <si>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</si>
  <si>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</si>
  <si>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</si>
  <si>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</si>
  <si>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</si>
  <si>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</si>
  <si>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</si>
  <si>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</si>
  <si>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</si>
  <si>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</si>
  <si>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</si>
  <si>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</si>
  <si>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</si>
  <si>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</si>
  <si>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</si>
  <si>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</si>
  <si>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</si>
  <si>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</si>
  <si>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</si>
  <si>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</si>
  <si>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</si>
  <si>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</si>
  <si>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</si>
  <si>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</si>
  <si>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</si>
  <si>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</si>
  <si>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</si>
  <si>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</si>
  <si>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</si>
  <si>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</si>
  <si>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</si>
  <si>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</si>
  <si>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</si>
  <si>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</si>
  <si>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</si>
  <si>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</si>
  <si>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</si>
  <si>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</si>
  <si>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</si>
  <si>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</si>
  <si>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</si>
  <si>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</si>
  <si>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</si>
  <si>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</si>
  <si>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</si>
  <si>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</si>
  <si>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</si>
  <si>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</si>
  <si>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</si>
  <si>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</si>
  <si>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</si>
  <si>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</si>
  <si>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</si>
  <si>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</si>
  <si>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</si>
  <si>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</si>
  <si>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</si>
  <si>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</si>
  <si>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</si>
  <si>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</si>
  <si>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</si>
  <si>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</si>
  <si>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</si>
  <si>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</si>
  <si>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</si>
  <si>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</si>
  <si>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</si>
  <si>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</si>
  <si>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</si>
  <si>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</si>
  <si>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</si>
  <si>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</si>
  <si>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</si>
  <si>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</si>
  <si>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</si>
  <si>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</si>
  <si>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</si>
  <si>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</si>
  <si>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</si>
  <si>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</si>
  <si>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</si>
  <si>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</si>
  <si>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</si>
  <si>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</si>
  <si>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</si>
  <si>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</si>
  <si>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</si>
  <si>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</si>
  <si>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</si>
  <si>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</si>
  <si>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</si>
  <si>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</si>
  <si>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</si>
  <si>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</si>
  <si>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</si>
  <si>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</si>
  <si>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</si>
  <si>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</si>
  <si>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</si>
  <si>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</si>
  <si>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</si>
  <si>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</si>
  <si>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</si>
  <si>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</si>
  <si>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</si>
  <si>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</si>
  <si>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</si>
  <si>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</si>
  <si>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</si>
  <si>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</si>
  <si>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</si>
  <si>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</si>
  <si>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</si>
  <si>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</si>
  <si>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</si>
  <si>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</si>
  <si>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</si>
  <si>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</si>
  <si>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</si>
  <si>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</si>
  <si>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</si>
  <si>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</si>
  <si>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</si>
  <si>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</si>
  <si>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</si>
  <si>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</si>
  <si>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</si>
  <si>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</si>
  <si>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</si>
  <si>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</si>
  <si>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</si>
  <si>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</si>
  <si>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</si>
  <si>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</si>
  <si>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</si>
  <si>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</si>
  <si>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</si>
  <si>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</si>
  <si>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</si>
  <si>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</si>
  <si>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</si>
  <si>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</si>
  <si>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</si>
  <si>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</si>
  <si>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</si>
  <si>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</si>
  <si>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</si>
  <si>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</si>
  <si>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</si>
  <si>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</si>
  <si>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</si>
  <si>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</si>
  <si>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</si>
  <si>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</si>
  <si>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</si>
  <si>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</si>
  <si>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</si>
  <si>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</si>
  <si>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</si>
  <si>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</si>
  <si>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</si>
  <si>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</si>
  <si>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</si>
  <si>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</si>
  <si>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</si>
  <si>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</si>
  <si>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</si>
  <si>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</si>
  <si>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</si>
  <si>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</si>
  <si>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</si>
  <si>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</si>
  <si>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</si>
  <si>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</si>
  <si>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</si>
  <si>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</si>
  <si>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</si>
  <si>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</si>
  <si>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</si>
  <si>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</si>
  <si>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</si>
  <si>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</si>
  <si>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</si>
  <si>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</si>
  <si>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</si>
  <si>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</si>
  <si>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</si>
  <si>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</si>
  <si>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</si>
  <si>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</si>
  <si>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</si>
  <si>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</si>
  <si>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</si>
  <si>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</si>
  <si>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</si>
  <si>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</si>
  <si>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</si>
  <si>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</si>
  <si>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</si>
  <si>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</si>
  <si>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</si>
  <si>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</si>
  <si>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</si>
  <si>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</si>
  <si>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</si>
  <si>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</si>
  <si>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</si>
  <si>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</si>
  <si>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</si>
  <si>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</si>
  <si>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</si>
  <si>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</si>
  <si>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</si>
  <si>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</si>
  <si>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</si>
  <si>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</si>
  <si>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</si>
  <si>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</si>
  <si>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</si>
  <si>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</si>
  <si>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</si>
  <si>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</si>
  <si>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</si>
  <si>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</si>
  <si>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</si>
  <si>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</si>
  <si>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</si>
  <si>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</si>
  <si>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</si>
  <si>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</si>
  <si>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</si>
  <si>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</si>
  <si>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</si>
  <si>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</si>
  <si>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</si>
  <si>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</si>
  <si>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</si>
  <si>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</si>
  <si>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</si>
  <si>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</si>
  <si>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</si>
  <si>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</si>
  <si>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</si>
  <si>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</si>
  <si>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</si>
  <si>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</si>
  <si>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</si>
  <si>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</si>
  <si>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</si>
  <si>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</si>
  <si>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</si>
  <si>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</si>
  <si>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</si>
  <si>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</si>
  <si>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</si>
  <si>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</si>
  <si>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</si>
  <si>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</si>
  <si>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</si>
  <si>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</si>
  <si>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</si>
  <si>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</si>
  <si>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</si>
  <si>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</si>
  <si>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</si>
  <si>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</si>
  <si>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</si>
  <si>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</si>
  <si>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</si>
  <si>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</si>
  <si>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</si>
  <si>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</si>
  <si>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</si>
  <si>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</si>
  <si>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</si>
  <si>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</si>
  <si>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</si>
  <si>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</si>
  <si>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</si>
  <si>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</si>
  <si>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</si>
  <si>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</si>
  <si>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</si>
  <si>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</si>
  <si>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</si>
  <si>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</si>
  <si>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</si>
  <si>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</si>
  <si>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</si>
  <si>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</si>
  <si>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</si>
  <si>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</si>
  <si>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</si>
  <si>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</si>
  <si>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</si>
  <si>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</si>
  <si>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</si>
  <si>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</si>
  <si>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</si>
  <si>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</si>
  <si>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</si>
  <si>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</si>
  <si>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</si>
  <si>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</si>
  <si>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</si>
  <si>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</si>
  <si>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</si>
  <si>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</si>
  <si>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</si>
  <si>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</si>
  <si>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</si>
  <si>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</si>
  <si>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</si>
  <si>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</si>
  <si>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</si>
  <si>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</si>
  <si>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</si>
  <si>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</si>
  <si>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</si>
  <si>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</si>
  <si>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</si>
  <si>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</si>
  <si>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</si>
  <si>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</si>
  <si>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</si>
  <si>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</si>
  <si>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</si>
  <si>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</si>
  <si>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</si>
  <si>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</si>
  <si>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</si>
  <si>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</si>
  <si>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</si>
  <si>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</si>
  <si>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</si>
  <si>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</si>
  <si>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</si>
  <si>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</si>
  <si>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</si>
  <si>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</si>
  <si>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</si>
  <si>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</si>
  <si>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</si>
  <si>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</si>
  <si>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</si>
  <si>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</si>
  <si>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</si>
  <si>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</si>
  <si>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</si>
  <si>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</si>
  <si>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</si>
  <si>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</si>
  <si>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</si>
  <si>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</si>
  <si>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</si>
  <si>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</si>
  <si>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</si>
  <si>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</si>
  <si>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</si>
  <si>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</si>
  <si>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</si>
  <si>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</si>
  <si>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</si>
  <si>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</si>
  <si>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</si>
  <si>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</si>
  <si>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</si>
  <si>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</si>
  <si>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</si>
  <si>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</si>
  <si>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</si>
  <si>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</si>
  <si>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</si>
  <si>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</si>
  <si>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</si>
  <si>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</si>
  <si>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</si>
  <si>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</si>
  <si>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</si>
  <si>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</si>
  <si>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</si>
  <si>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</si>
  <si>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</si>
  <si>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</si>
  <si>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</si>
  <si>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</si>
  <si>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</si>
  <si>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</si>
  <si>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</si>
  <si>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</si>
  <si>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</si>
  <si>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</si>
  <si>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</si>
  <si>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</si>
  <si>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</si>
  <si>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</si>
  <si>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</si>
  <si>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</si>
  <si>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</si>
  <si>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</si>
  <si>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</si>
  <si>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</si>
  <si>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</si>
  <si>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</si>
  <si>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</si>
  <si>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</si>
  <si>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</si>
  <si>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</si>
  <si>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</si>
  <si>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</si>
  <si>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</si>
  <si>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</si>
  <si>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</si>
  <si>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</si>
  <si>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</si>
  <si>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</si>
  <si>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</si>
  <si>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</si>
  <si>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</si>
  <si>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</si>
  <si>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</si>
  <si>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</si>
  <si>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</si>
  <si>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</si>
  <si>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</si>
  <si>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</si>
  <si>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</si>
  <si>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</si>
  <si>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</si>
  <si>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</si>
  <si>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</si>
  <si>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</si>
  <si>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</si>
  <si>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</si>
  <si>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</si>
  <si>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</si>
  <si>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</si>
  <si>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</si>
  <si>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</si>
  <si>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</si>
  <si>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</si>
  <si>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</si>
  <si>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</si>
  <si>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</si>
  <si>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</si>
  <si>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</si>
  <si>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</si>
  <si>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</si>
  <si>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</si>
  <si>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</si>
  <si>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</si>
  <si>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</si>
  <si>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</si>
  <si>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</si>
  <si>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</si>
  <si>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</si>
  <si>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</si>
  <si>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</si>
  <si>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</si>
  <si>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</si>
  <si>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</si>
  <si>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</si>
  <si>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</si>
  <si>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</si>
  <si>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</si>
  <si>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</si>
  <si>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</si>
  <si>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</si>
  <si>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</si>
  <si>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</si>
  <si>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</si>
  <si>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</si>
  <si>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</si>
  <si>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</si>
  <si>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</si>
  <si>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</si>
  <si>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</si>
  <si>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</si>
  <si>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</si>
  <si>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</si>
  <si>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</si>
  <si>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</si>
  <si>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</si>
  <si>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</si>
  <si>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</si>
  <si>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</si>
  <si>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</si>
  <si>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</si>
  <si>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</si>
  <si>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</si>
  <si>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</si>
  <si>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</si>
  <si>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</si>
  <si>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</si>
  <si>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</si>
  <si>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</si>
  <si>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</si>
  <si>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</si>
  <si>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</si>
  <si>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</si>
  <si>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</si>
  <si>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</si>
  <si>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</si>
  <si>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</si>
  <si>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</si>
  <si>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</si>
  <si>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</si>
  <si>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</si>
  <si>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</si>
  <si>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</si>
  <si>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</si>
  <si>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</si>
  <si>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</si>
  <si>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</si>
  <si>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</si>
  <si>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</si>
  <si>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</si>
  <si>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</si>
  <si>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</si>
  <si>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</si>
  <si>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</si>
  <si>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</si>
  <si>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</si>
  <si>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</si>
  <si>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</si>
  <si>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</si>
  <si>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</si>
  <si>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</si>
  <si>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</si>
  <si>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</si>
  <si>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</si>
  <si>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</si>
  <si>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</si>
  <si>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</si>
  <si>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</si>
  <si>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</si>
  <si>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</si>
  <si>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</si>
  <si>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</si>
  <si>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</si>
  <si>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</si>
  <si>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</si>
  <si>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</si>
  <si>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</si>
  <si>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</si>
  <si>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</si>
  <si>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</si>
  <si>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</si>
  <si>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</si>
  <si>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</si>
  <si>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</si>
  <si>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</si>
  <si>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</si>
  <si>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</si>
  <si>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</si>
  <si>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</si>
  <si>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</si>
  <si>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</si>
  <si>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</si>
  <si>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</si>
  <si>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</si>
  <si>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</si>
  <si>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</si>
  <si>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</si>
  <si>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</si>
  <si>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</si>
  <si>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</si>
  <si>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</si>
  <si>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</si>
  <si>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</si>
  <si>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</si>
  <si>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</si>
  <si>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</si>
  <si>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</si>
  <si>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</si>
  <si>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</si>
  <si>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</si>
  <si>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</si>
  <si>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</si>
  <si>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</si>
  <si>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</si>
  <si>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</si>
  <si>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</si>
  <si>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</si>
  <si>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</si>
  <si>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</si>
  <si>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</si>
  <si>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</si>
  <si>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</si>
  <si>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</si>
  <si>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</si>
  <si>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</si>
  <si>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</si>
  <si>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</si>
  <si>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</si>
  <si>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</si>
  <si>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</si>
  <si>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</si>
  <si>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</si>
  <si>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</si>
  <si>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</si>
  <si>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</si>
  <si>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</si>
  <si>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</si>
  <si>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</si>
  <si>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</si>
  <si>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</si>
  <si>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</si>
  <si>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</si>
  <si>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</si>
  <si>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</si>
  <si>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</si>
  <si>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</si>
  <si>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</si>
  <si>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</si>
  <si>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</si>
  <si>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</si>
  <si>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</si>
  <si>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</si>
  <si>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</si>
  <si>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</si>
  <si>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</si>
  <si>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</si>
  <si>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</si>
  <si>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</si>
  <si>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</si>
  <si>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</si>
  <si>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</si>
  <si>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</si>
  <si>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</si>
  <si>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</si>
  <si>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</si>
  <si>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</si>
  <si>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</si>
  <si>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</si>
  <si>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</si>
  <si>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</si>
  <si>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</si>
  <si>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</si>
  <si>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</si>
  <si>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</si>
  <si>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</si>
  <si>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</si>
  <si>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</si>
  <si>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</si>
  <si>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</si>
  <si>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</si>
  <si>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</si>
  <si>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</si>
  <si>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</si>
  <si>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</si>
  <si>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</si>
  <si>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</si>
  <si>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</si>
  <si>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</si>
  <si>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</si>
  <si>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</si>
  <si>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</si>
  <si>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</si>
  <si>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</si>
  <si>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</si>
  <si>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</si>
  <si>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</si>
  <si>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</si>
  <si>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</si>
  <si>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</si>
  <si>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</si>
  <si>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</si>
  <si>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</si>
  <si>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</si>
  <si>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</si>
  <si>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</si>
  <si>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</si>
  <si>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</si>
  <si>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</si>
  <si>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</si>
  <si>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</si>
  <si>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</si>
  <si>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</si>
  <si>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</si>
  <si>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</si>
  <si>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</si>
  <si>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</si>
  <si>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</si>
  <si>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</si>
  <si>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</si>
  <si>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</si>
  <si>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</si>
  <si>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</si>
  <si>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</si>
  <si>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</si>
  <si>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</si>
  <si>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</si>
  <si>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</si>
  <si>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</si>
  <si>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</si>
  <si>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</si>
  <si>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</si>
  <si>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</si>
  <si>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</si>
  <si>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</si>
  <si>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</si>
  <si>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</si>
  <si>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</si>
  <si>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</si>
  <si>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</si>
  <si>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</si>
  <si>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</si>
  <si>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</si>
  <si>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</si>
  <si>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</si>
  <si>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</si>
  <si>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</si>
  <si>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</si>
  <si>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</si>
  <si>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</si>
  <si>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</si>
  <si>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</si>
  <si>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</si>
  <si>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</si>
  <si>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</si>
  <si>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</si>
  <si>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</si>
  <si>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</si>
  <si>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</si>
  <si>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</si>
  <si>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</si>
  <si>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</si>
  <si>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</si>
  <si>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</si>
  <si>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</si>
  <si>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</si>
  <si>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</si>
  <si>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</si>
  <si>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</si>
  <si>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</si>
  <si>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</si>
  <si>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</si>
  <si>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</si>
  <si>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</si>
  <si>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</si>
  <si>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</si>
  <si>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</si>
  <si>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</si>
  <si>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</si>
  <si>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</si>
  <si>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</si>
  <si>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</si>
  <si>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</si>
  <si>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</si>
  <si>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</si>
  <si>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</si>
  <si>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</si>
  <si>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</si>
  <si>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</si>
  <si>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</si>
  <si>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</si>
  <si>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</si>
  <si>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</si>
  <si>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</si>
  <si>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</si>
  <si>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</si>
  <si>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</si>
  <si>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</si>
  <si>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</si>
  <si>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</si>
  <si>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</si>
  <si>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</si>
  <si>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</si>
  <si>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</si>
  <si>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</si>
  <si>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</si>
  <si>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</si>
  <si>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</si>
  <si>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</si>
  <si>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</si>
  <si>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</si>
  <si>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</si>
  <si>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</si>
  <si>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</si>
  <si>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</si>
  <si>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</si>
  <si>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</si>
  <si>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</si>
  <si>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</si>
  <si>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</si>
  <si>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</si>
  <si>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</si>
  <si>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</si>
  <si>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</si>
  <si>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</si>
  <si>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</si>
  <si>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</si>
  <si>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</si>
  <si>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</si>
  <si>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</si>
  <si>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</si>
  <si>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</si>
  <si>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</si>
  <si>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</si>
  <si>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</si>
  <si>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</si>
  <si>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</si>
  <si>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</si>
  <si>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</si>
  <si>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</si>
  <si>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</si>
  <si>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</si>
  <si>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</si>
  <si>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</si>
  <si>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</si>
  <si>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</si>
  <si>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</si>
  <si>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</si>
  <si>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</si>
  <si>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</si>
  <si>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</si>
  <si>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</si>
  <si>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</si>
  <si>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</si>
  <si>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</si>
  <si>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</si>
  <si>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</si>
  <si>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</si>
  <si>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</si>
  <si>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</si>
  <si>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</si>
  <si>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</si>
  <si>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</si>
  <si>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</si>
  <si>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</si>
  <si>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</si>
  <si>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</si>
  <si>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</si>
  <si>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</si>
  <si>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</si>
  <si>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</si>
  <si>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</si>
  <si>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</si>
  <si>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</si>
  <si>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</si>
  <si>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</si>
  <si>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</si>
  <si>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</si>
  <si>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</si>
  <si>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</si>
  <si>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</si>
  <si>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</si>
  <si>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</si>
  <si>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</si>
  <si>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</si>
  <si>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</si>
  <si>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</si>
  <si>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</si>
  <si>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</si>
  <si>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</si>
  <si>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</si>
  <si>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</si>
  <si>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</si>
  <si>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</si>
  <si>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</si>
  <si>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</si>
  <si>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</si>
  <si>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</si>
  <si>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</si>
  <si>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</si>
  <si>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</si>
  <si>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</si>
  <si>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</si>
  <si>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</si>
  <si>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</si>
  <si>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</si>
  <si>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</si>
  <si>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</si>
  <si>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</si>
  <si>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</si>
  <si>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</si>
  <si>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</si>
  <si>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</si>
  <si>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</si>
  <si>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</si>
  <si>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</si>
  <si>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</si>
  <si>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</si>
  <si>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</si>
  <si>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</si>
  <si>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</si>
  <si>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</si>
  <si>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</si>
  <si>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</si>
  <si>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</si>
  <si>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</si>
  <si>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</si>
  <si>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</si>
  <si>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</si>
  <si>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</si>
  <si>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</si>
  <si>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</si>
  <si>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</si>
  <si>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</si>
  <si>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</si>
  <si>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</si>
  <si>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</si>
  <si>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</si>
  <si>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</si>
  <si>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</si>
  <si>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</si>
  <si>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</si>
  <si>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</si>
  <si>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</si>
  <si>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</si>
  <si>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</si>
  <si>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</si>
  <si>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</si>
  <si>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</si>
  <si>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</si>
  <si>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</si>
  <si>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</si>
  <si>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</si>
  <si>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</si>
  <si>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</si>
  <si>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</si>
  <si>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</si>
  <si>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</si>
  <si>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</si>
  <si>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</si>
  <si>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</si>
  <si>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</si>
  <si>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</si>
  <si>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</si>
  <si>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</si>
  <si>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</si>
  <si>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</si>
  <si>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</si>
  <si>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</si>
  <si>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</si>
  <si>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</si>
  <si>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</si>
  <si>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</si>
  <si>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</si>
  <si>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</si>
  <si>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</si>
  <si>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</si>
  <si>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</si>
  <si>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</si>
  <si>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</si>
  <si>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</si>
  <si>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</si>
  <si>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</si>
  <si>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</si>
  <si>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</si>
  <si>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</si>
  <si>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</si>
  <si>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</si>
  <si>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</si>
  <si>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</si>
  <si>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</si>
  <si>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</si>
  <si>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</si>
  <si>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</si>
  <si>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</si>
  <si>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</si>
  <si>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</si>
  <si>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</si>
  <si>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</si>
  <si>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</si>
  <si>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</si>
  <si>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</si>
  <si>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</si>
  <si>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</si>
  <si>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</si>
  <si>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</si>
  <si>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</si>
  <si>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</si>
  <si>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</si>
  <si>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</si>
  <si>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</si>
  <si>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</si>
  <si>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</si>
  <si>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</si>
  <si>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</si>
  <si>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</si>
  <si>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</si>
  <si>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</si>
  <si>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</si>
  <si>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</si>
  <si>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</si>
  <si>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</si>
  <si>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</si>
  <si>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</si>
  <si>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</si>
  <si>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</si>
  <si>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</si>
  <si>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</si>
  <si>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</si>
  <si>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</si>
  <si>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</si>
  <si>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</si>
  <si>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</si>
  <si>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</si>
  <si>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</si>
  <si>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</si>
  <si>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</si>
  <si>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</si>
  <si>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</si>
  <si>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</si>
  <si>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</si>
  <si>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</si>
  <si>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</si>
  <si>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</si>
  <si>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</si>
  <si>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</si>
  <si>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</si>
  <si>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</si>
  <si>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</si>
  <si>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</si>
  <si>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</si>
  <si>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</si>
  <si>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</si>
  <si>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</si>
  <si>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</si>
  <si>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</si>
  <si>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</si>
  <si>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</si>
  <si>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</si>
  <si>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</si>
  <si>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</si>
  <si>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</si>
  <si>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</si>
  <si>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</si>
  <si>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</si>
  <si>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</si>
  <si>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</si>
  <si>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</si>
  <si>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</si>
  <si>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</si>
  <si>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</si>
  <si>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</si>
  <si>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</si>
  <si>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</si>
  <si>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</si>
  <si>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</si>
  <si>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</si>
  <si>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</si>
  <si>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</si>
  <si>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</si>
  <si>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</si>
  <si>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</si>
  <si>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</si>
  <si>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</si>
  <si>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</si>
  <si>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</si>
  <si>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</si>
  <si>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</si>
  <si>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</si>
  <si>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</si>
  <si>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</si>
  <si>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</si>
  <si>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</si>
  <si>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</si>
  <si>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</si>
  <si>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</si>
  <si>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</si>
  <si>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</si>
  <si>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</si>
  <si>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</si>
  <si>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</si>
  <si>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</si>
  <si>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</si>
  <si>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</si>
  <si>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</si>
  <si>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</si>
  <si>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</si>
  <si>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</si>
  <si>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</si>
  <si>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</si>
  <si>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</si>
  <si>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</si>
  <si>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</si>
  <si>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</si>
  <si>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</si>
  <si>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</si>
  <si>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</si>
  <si>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</si>
  <si>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</si>
  <si>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</si>
  <si>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</si>
  <si>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</si>
  <si>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</si>
  <si>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</si>
  <si>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</si>
  <si>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</si>
  <si>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</si>
  <si>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</si>
  <si>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</si>
  <si>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</si>
  <si>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</si>
  <si>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</si>
  <si>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</si>
  <si>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</si>
  <si>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</si>
  <si>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</si>
  <si>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</si>
  <si>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</si>
  <si>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</si>
  <si>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</si>
  <si>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</si>
  <si>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</si>
  <si>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</si>
  <si>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</si>
  <si>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</si>
  <si>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</si>
  <si>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</si>
  <si>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</si>
  <si>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</si>
  <si>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</si>
  <si>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</si>
  <si>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</si>
  <si>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</si>
  <si>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</si>
  <si>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</si>
  <si>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</si>
  <si>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</si>
  <si>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</si>
  <si>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</si>
  <si>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</si>
  <si>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</si>
  <si>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</si>
  <si>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</si>
  <si>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</si>
  <si>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</si>
  <si>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</si>
  <si>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</si>
  <si>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</si>
  <si>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</si>
  <si>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</si>
  <si>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</si>
  <si>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</si>
  <si>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</si>
  <si>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</si>
  <si>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</si>
  <si>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</si>
  <si>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</si>
  <si>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</si>
  <si>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</si>
  <si>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</si>
  <si>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</si>
  <si>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</si>
  <si>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</si>
  <si>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</si>
  <si>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</si>
  <si>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</si>
  <si>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</si>
  <si>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</si>
  <si>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</si>
  <si>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</si>
  <si>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</si>
  <si>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</si>
  <si>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</si>
  <si>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</si>
  <si>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</si>
  <si>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</si>
  <si>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</si>
  <si>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</si>
  <si>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</si>
  <si>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</si>
  <si>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</si>
  <si>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</si>
  <si>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</si>
  <si>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</si>
  <si>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</si>
  <si>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</si>
  <si>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</si>
  <si>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</si>
  <si>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</si>
  <si>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</si>
  <si>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</si>
  <si>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</si>
  <si>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</si>
  <si>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</si>
  <si>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</si>
  <si>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</si>
  <si>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</si>
  <si>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</si>
  <si>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</si>
  <si>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</si>
  <si>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</si>
  <si>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</si>
  <si>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</si>
  <si>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</si>
  <si>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</si>
  <si>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</si>
  <si>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</si>
  <si>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</si>
  <si>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</si>
  <si>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</si>
  <si>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</si>
  <si>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</si>
  <si>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</si>
  <si>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</si>
  <si>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</si>
  <si>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</si>
  <si>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</si>
  <si>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</si>
  <si>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</si>
  <si>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</si>
  <si>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</si>
  <si>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</si>
  <si>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</si>
  <si>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</si>
  <si>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</si>
  <si>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</si>
  <si>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</si>
  <si>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</si>
  <si>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</si>
  <si>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</si>
  <si>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</si>
  <si>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</si>
  <si>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</si>
  <si>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</si>
  <si>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</si>
  <si>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</si>
  <si>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</si>
  <si>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</si>
  <si>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</si>
  <si>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</si>
  <si>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</si>
  <si>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</si>
  <si>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</si>
  <si>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</si>
  <si>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</si>
  <si>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</si>
  <si>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</si>
  <si>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</si>
  <si>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</si>
  <si>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</si>
  <si>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</si>
  <si>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</si>
  <si>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</si>
  <si>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</si>
  <si>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</si>
  <si>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</si>
  <si>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</si>
  <si>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</si>
  <si>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</si>
  <si>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</si>
  <si>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</si>
  <si>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</si>
  <si>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</si>
  <si>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</si>
  <si>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</si>
  <si>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</si>
  <si>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</si>
  <si>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</si>
  <si>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</si>
  <si>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</si>
  <si>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</si>
  <si>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</si>
  <si>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</si>
  <si>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</si>
  <si>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</si>
  <si>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</si>
  <si>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</si>
  <si>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</si>
  <si>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</si>
  <si>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</si>
  <si>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</si>
  <si>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</si>
  <si>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</si>
  <si>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</si>
  <si>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</si>
  <si>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</si>
  <si>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</si>
  <si>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</si>
  <si>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</si>
  <si>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</si>
  <si>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</si>
  <si>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</si>
  <si>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</si>
  <si>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</si>
  <si>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</si>
  <si>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</si>
  <si>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</si>
  <si>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</si>
  <si>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</si>
  <si>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</si>
  <si>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</si>
  <si>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</si>
  <si>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</si>
  <si>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</si>
  <si>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</si>
  <si>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</si>
  <si>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</si>
  <si>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</si>
  <si>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</si>
  <si>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</si>
  <si>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</si>
  <si>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</si>
  <si>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</si>
  <si>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</si>
  <si>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</si>
  <si>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</si>
  <si>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</si>
  <si>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</si>
  <si>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</si>
  <si>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</si>
  <si>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</si>
  <si>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</si>
  <si>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</si>
  <si>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</si>
  <si>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</si>
  <si>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</si>
  <si>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</si>
  <si>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</si>
  <si>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</si>
  <si>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</si>
  <si>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</si>
  <si>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</si>
  <si>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</si>
  <si>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</si>
  <si>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</si>
  <si>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</si>
  <si>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</si>
  <si>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</si>
  <si>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</si>
  <si>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</si>
  <si>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</si>
  <si>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</si>
  <si>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</si>
  <si>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</si>
  <si>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</si>
  <si>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</si>
  <si>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</si>
  <si>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</si>
  <si>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</si>
  <si>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</si>
  <si>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</si>
  <si>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</si>
  <si>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</si>
  <si>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</si>
  <si>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</si>
  <si>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</si>
  <si>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</si>
  <si>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</si>
  <si>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</si>
  <si>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</si>
  <si>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</si>
  <si>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</si>
  <si>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</si>
  <si>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</si>
  <si>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</si>
  <si>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</si>
  <si>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</si>
  <si>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</si>
  <si>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</si>
  <si>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</si>
  <si>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</si>
  <si>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</si>
  <si>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</si>
  <si>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</si>
  <si>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</si>
  <si>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</si>
  <si>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</si>
  <si>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</si>
  <si>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</si>
  <si>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</si>
  <si>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</si>
  <si>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</si>
  <si>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</si>
  <si>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</si>
  <si>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</si>
  <si>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</si>
  <si>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</si>
  <si>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</si>
  <si>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</si>
  <si>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</si>
  <si>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</si>
  <si>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</si>
  <si>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</si>
  <si>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</si>
  <si>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</si>
  <si>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</si>
  <si>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</si>
  <si>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</si>
  <si>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</si>
  <si>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</si>
  <si>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</si>
  <si>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</si>
  <si>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</si>
  <si>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</si>
  <si>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</si>
  <si>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</si>
  <si>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</si>
  <si>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</si>
  <si>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</si>
  <si>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</si>
  <si>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</si>
  <si>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</si>
  <si>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</si>
  <si>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</si>
  <si>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</si>
  <si>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</si>
  <si>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</si>
  <si>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</si>
  <si>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</si>
  <si>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</si>
  <si>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</si>
  <si>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</si>
  <si>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</si>
  <si>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</si>
  <si>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</si>
  <si>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</si>
  <si>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</si>
  <si>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</si>
  <si>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</si>
  <si>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</si>
  <si>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</si>
  <si>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</si>
  <si>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</si>
  <si>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</si>
  <si>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</si>
  <si>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</si>
  <si>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</si>
  <si>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</si>
  <si>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</si>
  <si>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</si>
  <si>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</si>
  <si>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</si>
  <si>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</si>
  <si>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</si>
  <si>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</si>
  <si>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</si>
  <si>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</si>
  <si>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</si>
  <si>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</si>
  <si>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</si>
  <si>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</si>
  <si>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</si>
  <si>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</si>
  <si>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</si>
  <si>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</si>
  <si>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</si>
  <si>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</si>
  <si>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</si>
  <si>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</si>
  <si>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</si>
  <si>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</si>
  <si>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</si>
  <si>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</si>
  <si>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</si>
  <si>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</si>
  <si>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</si>
  <si>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</si>
  <si>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</si>
  <si>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</si>
  <si>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</si>
  <si>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</si>
  <si>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</si>
  <si>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</si>
  <si>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</si>
  <si>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</si>
  <si>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</si>
  <si>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</si>
  <si>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</si>
  <si>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</si>
  <si>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</si>
  <si>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</si>
  <si>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</si>
  <si>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</si>
  <si>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</si>
  <si>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</si>
  <si>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</si>
  <si>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</si>
  <si>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</si>
  <si>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</si>
  <si>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</si>
  <si>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</si>
  <si>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</si>
  <si>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</si>
  <si>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</si>
  <si>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</si>
  <si>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</si>
  <si>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</si>
  <si>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</si>
  <si>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</si>
  <si>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</si>
  <si>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</si>
  <si>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</si>
  <si>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</si>
  <si>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</si>
  <si>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</si>
  <si>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</si>
  <si>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</si>
  <si>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</si>
  <si>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</si>
  <si>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</si>
  <si>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</si>
  <si>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</si>
  <si>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</si>
  <si>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</si>
  <si>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</si>
  <si>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</si>
  <si>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</si>
  <si>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</si>
  <si>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</si>
  <si>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</si>
  <si>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</si>
  <si>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</si>
  <si>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</si>
  <si>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</si>
  <si>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</si>
  <si>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</si>
  <si>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</si>
  <si>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</si>
  <si>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</si>
  <si>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</si>
  <si>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</si>
  <si>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</si>
  <si>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</si>
  <si>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</si>
  <si>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</si>
  <si>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</si>
  <si>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</si>
  <si>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</si>
  <si>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</si>
  <si>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</si>
  <si>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</si>
  <si>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</si>
  <si>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</si>
  <si>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</si>
  <si>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</si>
  <si>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</si>
  <si>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</si>
  <si>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</si>
  <si>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</si>
  <si>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</si>
  <si>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</si>
  <si>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</si>
  <si>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</si>
  <si>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</si>
  <si>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</si>
  <si>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</si>
  <si>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</si>
  <si>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</si>
  <si>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</si>
  <si>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</si>
  <si>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</si>
  <si>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</si>
  <si>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</si>
  <si>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</si>
  <si>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</si>
  <si>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</si>
  <si>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</si>
  <si>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</si>
  <si>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</si>
  <si>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</si>
  <si>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</si>
  <si>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</si>
  <si>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</si>
  <si>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</si>
  <si>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</si>
  <si>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</si>
  <si>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</si>
  <si>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</si>
  <si>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</si>
  <si>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</si>
  <si>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</si>
  <si>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</si>
  <si>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</si>
  <si>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</si>
  <si>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</si>
  <si>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</si>
  <si>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</si>
  <si>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</si>
  <si>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</si>
  <si>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</si>
  <si>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</si>
  <si>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</si>
  <si>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</si>
  <si>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</si>
  <si>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</si>
  <si>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</si>
  <si>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</si>
  <si>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</si>
  <si>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</si>
  <si>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</si>
  <si>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</si>
  <si>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</si>
  <si>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</si>
  <si>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</si>
  <si>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</si>
  <si>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</si>
  <si>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</si>
  <si>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</si>
  <si>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</si>
  <si>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</si>
  <si>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</si>
  <si>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</si>
  <si>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</si>
  <si>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</si>
  <si>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</si>
  <si>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</si>
  <si>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</si>
  <si>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</si>
  <si>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</si>
  <si>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</si>
  <si>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</si>
  <si>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</si>
  <si>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</si>
  <si>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</si>
  <si>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</si>
  <si>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</si>
  <si>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</si>
  <si>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</si>
  <si>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</si>
  <si>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</si>
  <si>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</si>
  <si>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</si>
  <si>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</si>
  <si>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</si>
  <si>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</si>
  <si>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</si>
  <si>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</si>
  <si>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</si>
  <si>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</si>
  <si>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</si>
  <si>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</si>
  <si>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</si>
  <si>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</si>
  <si>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</si>
  <si>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</si>
  <si>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</si>
  <si>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</si>
  <si>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</si>
  <si>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</si>
  <si>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</si>
  <si>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</si>
  <si>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</si>
  <si>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</si>
  <si>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</si>
  <si>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</si>
  <si>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</si>
  <si>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</si>
  <si>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</si>
  <si>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</si>
  <si>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</si>
  <si>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</si>
  <si>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</si>
  <si>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</si>
  <si>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</si>
  <si>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</si>
  <si>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</si>
  <si>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</si>
  <si>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</si>
  <si>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</si>
  <si>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</si>
  <si>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</si>
  <si>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</si>
  <si>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</si>
  <si>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</si>
  <si>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</si>
  <si>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</si>
  <si>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</si>
  <si>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</si>
  <si>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</si>
  <si>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</si>
  <si>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</si>
  <si>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</si>
  <si>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</si>
  <si>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</si>
  <si>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</si>
  <si>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</si>
  <si>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</si>
  <si>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</si>
  <si>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</si>
  <si>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</si>
  <si>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</si>
  <si>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</si>
  <si>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</si>
  <si>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</si>
  <si>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</si>
  <si>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</si>
  <si>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</si>
  <si>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</si>
  <si>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</si>
  <si>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</si>
  <si>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</si>
  <si>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</si>
  <si>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</si>
  <si>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</si>
  <si>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</si>
  <si>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</si>
  <si>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</si>
  <si>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</si>
  <si>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</si>
  <si>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</si>
  <si>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</si>
  <si>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</si>
  <si>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</si>
  <si>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</si>
  <si>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</si>
  <si>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</si>
  <si>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</si>
  <si>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</si>
  <si>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</si>
  <si>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</si>
  <si>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</si>
  <si>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</si>
  <si>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</si>
  <si>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</si>
  <si>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</si>
  <si>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</si>
  <si>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</si>
  <si>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</si>
  <si>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</si>
  <si>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</si>
  <si>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</si>
  <si>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</si>
  <si>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</si>
  <si>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</si>
  <si>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</si>
  <si>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</si>
  <si>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</si>
  <si>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</si>
  <si>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</si>
  <si>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</si>
  <si>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</si>
  <si>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</si>
  <si>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</si>
  <si>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</si>
  <si>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</si>
  <si>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</si>
  <si>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</si>
  <si>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</si>
  <si>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</si>
  <si>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</si>
  <si>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</si>
  <si>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</si>
  <si>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</si>
  <si>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</si>
  <si>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</si>
  <si>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</si>
  <si>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</si>
  <si>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</si>
  <si>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</si>
  <si>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</si>
  <si>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</si>
  <si>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</si>
  <si>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</si>
  <si>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</si>
  <si>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</si>
  <si>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</si>
  <si>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</si>
  <si>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</si>
  <si>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</si>
  <si>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</si>
  <si>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</si>
  <si>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</si>
  <si>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</si>
  <si>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</si>
  <si>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</si>
  <si>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</si>
  <si>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</si>
  <si>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</si>
  <si>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</si>
  <si>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</si>
  <si>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</si>
  <si>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</si>
  <si>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</si>
  <si>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</si>
  <si>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</si>
  <si>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</si>
  <si>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</si>
  <si>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</si>
  <si>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</si>
  <si>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</si>
  <si>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</si>
  <si>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</si>
  <si>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</si>
  <si>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</si>
  <si>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</si>
  <si>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</si>
  <si>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</si>
  <si>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</si>
  <si>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</si>
  <si>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</si>
  <si>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</si>
  <si>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</si>
  <si>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</si>
  <si>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</si>
  <si>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</si>
  <si>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</si>
  <si>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</si>
  <si>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</si>
  <si>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</si>
  <si>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</si>
  <si>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</si>
  <si>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</si>
  <si>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</si>
  <si>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</si>
  <si>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</si>
  <si>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</si>
  <si>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</si>
  <si>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</si>
  <si>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</si>
  <si>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</si>
  <si>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</si>
  <si>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</si>
  <si>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</si>
  <si>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</si>
  <si>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</si>
  <si>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</si>
  <si>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</si>
  <si>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</si>
  <si>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</si>
  <si>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</si>
  <si>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</si>
  <si>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</si>
  <si>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</si>
  <si>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</si>
  <si>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</si>
  <si>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</si>
  <si>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</si>
  <si>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</si>
  <si>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</si>
  <si>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</si>
  <si>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</si>
  <si>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</si>
  <si>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</si>
  <si>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</si>
  <si>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</si>
  <si>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</si>
  <si>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</si>
  <si>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</si>
  <si>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</si>
  <si>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</si>
  <si>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</si>
  <si>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</si>
  <si>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</si>
  <si>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</si>
  <si>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</si>
  <si>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</si>
  <si>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</si>
  <si>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</si>
  <si>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</si>
  <si>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</si>
  <si>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</si>
  <si>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</si>
  <si>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</si>
  <si>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</si>
  <si>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</si>
  <si>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</si>
  <si>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</si>
  <si>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</si>
  <si>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</si>
  <si>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</si>
  <si>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</si>
  <si>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</si>
  <si>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</si>
  <si>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</si>
  <si>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</si>
  <si>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</si>
  <si>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</si>
  <si>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</si>
  <si>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</si>
  <si>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</si>
  <si>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</si>
  <si>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</si>
  <si>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</si>
  <si>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</si>
  <si>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</si>
  <si>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</si>
  <si>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</si>
  <si>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</si>
  <si>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</si>
  <si>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</si>
  <si>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</si>
  <si>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</si>
  <si>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</si>
  <si>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</si>
  <si>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</si>
  <si>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</si>
  <si>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</si>
  <si>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</si>
  <si>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</si>
  <si>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</si>
  <si>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</si>
  <si>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</si>
  <si>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</si>
  <si>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</si>
  <si>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</si>
  <si>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</si>
  <si>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</si>
  <si>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</si>
  <si>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</si>
  <si>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</si>
  <si>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</si>
  <si>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</si>
  <si>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</si>
  <si>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</si>
  <si>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</si>
  <si>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</si>
  <si>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</si>
  <si>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</si>
  <si>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</si>
  <si>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</si>
  <si>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</si>
  <si>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</si>
  <si>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</si>
  <si>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</si>
  <si>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</si>
  <si>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</si>
  <si>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</si>
  <si>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</si>
  <si>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</si>
  <si>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</si>
  <si>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</si>
  <si>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</si>
  <si>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</si>
  <si>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</si>
  <si>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</si>
  <si>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</si>
  <si>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</si>
  <si>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</si>
  <si>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</si>
  <si>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</si>
  <si>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</si>
  <si>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</si>
  <si>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</si>
  <si>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</si>
  <si>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</si>
  <si>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</si>
  <si>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</si>
  <si>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</si>
  <si>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</si>
  <si>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</si>
  <si>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</si>
  <si>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</si>
  <si>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</si>
  <si>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</si>
  <si>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</si>
  <si>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</si>
  <si>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</si>
  <si>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</si>
  <si>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</si>
  <si>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</si>
  <si>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</si>
  <si>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</si>
  <si>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</si>
  <si>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</si>
  <si>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</si>
  <si>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</si>
  <si>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</si>
  <si>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</si>
  <si>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</si>
  <si>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</si>
  <si>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</si>
  <si>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</si>
  <si>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</si>
  <si>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</si>
  <si>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</si>
  <si>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</si>
  <si>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</si>
  <si>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</si>
  <si>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</si>
  <si>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</si>
  <si>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</si>
  <si>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</si>
  <si>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</si>
  <si>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</si>
  <si>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</si>
  <si>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</si>
  <si>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</si>
  <si>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</si>
  <si>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</si>
  <si>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</si>
  <si>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</si>
  <si>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</si>
  <si>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</si>
  <si>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</si>
  <si>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</si>
  <si>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</si>
  <si>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</si>
  <si>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</si>
  <si>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</si>
  <si>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</si>
  <si>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</si>
  <si>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</si>
  <si>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</si>
  <si>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</si>
  <si>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</si>
  <si>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</si>
  <si>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</si>
  <si>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</si>
  <si>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</si>
  <si>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</si>
  <si>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</si>
  <si>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</si>
  <si>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</si>
  <si>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</si>
  <si>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</si>
  <si>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</si>
  <si>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</si>
  <si>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</si>
  <si>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</si>
  <si>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</si>
  <si>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</si>
  <si>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</si>
  <si>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</si>
  <si>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</si>
  <si>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</si>
  <si>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</si>
  <si>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</si>
  <si>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</si>
  <si>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</si>
  <si>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</si>
  <si>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</si>
  <si>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</si>
  <si>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</si>
  <si>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</si>
  <si>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</si>
  <si>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</si>
  <si>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</si>
  <si>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</si>
  <si>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</si>
  <si>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</si>
  <si>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</si>
  <si>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</si>
  <si>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</si>
  <si>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</si>
  <si>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</si>
  <si>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</si>
  <si>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</si>
  <si>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</si>
  <si>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</si>
  <si>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</si>
  <si>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</si>
  <si>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</si>
  <si>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</si>
  <si>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</si>
  <si>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</si>
  <si>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</si>
  <si>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</si>
  <si>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</si>
  <si>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</si>
  <si>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</si>
  <si>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</si>
  <si>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</si>
  <si>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</si>
  <si>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</si>
  <si>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</si>
  <si>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</si>
  <si>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</si>
  <si>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</si>
  <si>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</si>
  <si>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</si>
  <si>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</si>
  <si>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</si>
  <si>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</si>
  <si>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</si>
  <si>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</si>
  <si>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</si>
  <si>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</si>
  <si>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</si>
  <si>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</si>
  <si>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</si>
  <si>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</si>
  <si>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</si>
  <si>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</si>
  <si>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</si>
  <si>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</si>
  <si>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</si>
  <si>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</si>
  <si>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</si>
  <si>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</si>
  <si>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</si>
  <si>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</si>
  <si>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</si>
  <si>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</si>
  <si>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</si>
  <si>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</si>
  <si>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</si>
  <si>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</si>
  <si>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</si>
  <si>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</si>
  <si>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</si>
  <si>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</si>
  <si>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</si>
  <si>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</si>
  <si>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</si>
  <si>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</si>
  <si>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</si>
  <si>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</si>
  <si>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</si>
  <si>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</si>
  <si>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</si>
  <si>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</si>
  <si>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</si>
  <si>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</si>
  <si>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</si>
  <si>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</si>
  <si>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</si>
  <si>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</si>
  <si>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</si>
  <si>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</si>
  <si>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</si>
  <si>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</si>
  <si>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</si>
  <si>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</si>
  <si>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</si>
  <si>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</si>
  <si>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</si>
  <si>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</si>
  <si>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</si>
  <si>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</si>
  <si>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</si>
  <si>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</si>
  <si>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</si>
  <si>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</si>
  <si>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</si>
  <si>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</si>
  <si>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</si>
  <si>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</si>
  <si>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</si>
  <si>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</si>
  <si>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</si>
  <si>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</si>
  <si>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</si>
  <si>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</si>
  <si>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</si>
  <si>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</si>
  <si>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</si>
  <si>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</si>
  <si>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</si>
  <si>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</si>
  <si>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</si>
  <si>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</si>
  <si>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</si>
  <si>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</si>
  <si>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</si>
  <si>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</si>
  <si>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</si>
  <si>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</si>
  <si>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</si>
  <si>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</si>
  <si>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</si>
  <si>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</si>
  <si>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</si>
  <si>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</si>
  <si>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</si>
  <si>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</si>
  <si>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</si>
  <si>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</si>
  <si>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</si>
  <si>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</si>
  <si>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</si>
  <si>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</si>
  <si>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</si>
  <si>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</si>
  <si>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</si>
  <si>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</si>
  <si>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</si>
  <si>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</si>
  <si>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</si>
  <si>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</si>
  <si>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</si>
  <si>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</si>
  <si>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</si>
  <si>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</si>
  <si>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</si>
  <si>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</si>
  <si>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</si>
  <si>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</si>
  <si>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</si>
  <si>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</si>
  <si>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</si>
  <si>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</si>
  <si>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</si>
  <si>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</si>
  <si>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</si>
  <si>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</si>
  <si>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</si>
  <si>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</si>
  <si>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</si>
  <si>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</si>
  <si>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</si>
  <si>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</si>
  <si>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</si>
  <si>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</si>
  <si>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</si>
  <si>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</si>
  <si>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</si>
  <si>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</si>
  <si>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</si>
  <si>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</si>
  <si>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</si>
  <si>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</si>
  <si>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</si>
  <si>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</si>
  <si>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</si>
  <si>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</si>
  <si>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</si>
  <si>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</si>
  <si>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</si>
  <si>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</si>
  <si>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</si>
  <si>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</si>
  <si>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</si>
  <si>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</si>
  <si>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</si>
  <si>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</si>
  <si>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</si>
  <si>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</si>
  <si>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</si>
  <si>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</si>
  <si>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</si>
  <si>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</si>
  <si>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</si>
  <si>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</si>
  <si>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</si>
  <si>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</si>
  <si>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</si>
  <si>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</si>
  <si>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</si>
  <si>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</si>
  <si>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</si>
  <si>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</si>
  <si>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</si>
  <si>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</si>
  <si>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</si>
  <si>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</si>
  <si>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</si>
  <si>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</si>
  <si>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</si>
  <si>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</si>
  <si>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</si>
  <si>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</si>
  <si>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</si>
  <si>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</si>
  <si>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</si>
  <si>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</si>
  <si>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</si>
  <si>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</si>
  <si>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</si>
  <si>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</si>
  <si>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</si>
  <si>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</si>
  <si>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</si>
  <si>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</si>
  <si>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</si>
  <si>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</si>
  <si>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</si>
  <si>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</si>
  <si>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</si>
  <si>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</si>
  <si>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</si>
  <si>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</si>
  <si>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</si>
  <si>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</si>
  <si>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</si>
  <si>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</si>
  <si>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</si>
  <si>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</si>
  <si>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</si>
  <si>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</si>
  <si>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</si>
  <si>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</si>
  <si>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</si>
  <si>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</si>
  <si>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</si>
  <si>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</si>
  <si>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</si>
  <si>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</si>
  <si>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</si>
  <si>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</si>
  <si>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</si>
  <si>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</si>
  <si>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</si>
  <si>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</si>
  <si>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</si>
  <si>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</si>
  <si>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</si>
  <si>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</si>
  <si>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</si>
  <si>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</si>
  <si>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</si>
  <si>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</si>
  <si>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</si>
  <si>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</si>
  <si>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</si>
  <si>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</si>
  <si>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</si>
  <si>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</si>
  <si>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</si>
  <si>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</si>
  <si>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</si>
  <si>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</si>
  <si>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</si>
  <si>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</si>
  <si>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</si>
  <si>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</si>
  <si>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</si>
  <si>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</si>
  <si>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</si>
  <si>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</si>
  <si>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</si>
  <si>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</si>
  <si>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</si>
  <si>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</si>
  <si>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</si>
  <si>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</si>
  <si>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</si>
  <si>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</si>
  <si>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</si>
  <si>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</si>
  <si>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</si>
  <si>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</si>
  <si>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</si>
  <si>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</si>
  <si>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</si>
  <si>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</si>
  <si>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</si>
  <si>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</si>
  <si>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</si>
  <si>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</si>
  <si>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</si>
  <si>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</si>
  <si>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</si>
  <si>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</si>
  <si>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</si>
  <si>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</si>
  <si>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</si>
  <si>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</si>
  <si>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</si>
  <si>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</si>
  <si>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</si>
  <si>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</si>
  <si>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</si>
  <si>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</si>
  <si>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</si>
  <si>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</si>
  <si>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</si>
  <si>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</si>
  <si>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</si>
  <si>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</si>
  <si>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</si>
  <si>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</si>
  <si>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</si>
  <si>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</si>
  <si>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</si>
  <si>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</si>
  <si>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</si>
  <si>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</si>
  <si>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</si>
  <si>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</si>
  <si>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</si>
  <si>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</si>
  <si>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</si>
  <si>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</si>
  <si>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</si>
  <si>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</si>
  <si>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</si>
  <si>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</si>
  <si>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</si>
  <si>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</si>
  <si>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</si>
  <si>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</si>
  <si>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</si>
  <si>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</si>
  <si>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</si>
  <si>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</si>
  <si>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</si>
  <si>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</si>
  <si>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</si>
  <si>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</si>
  <si>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</si>
  <si>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</si>
  <si>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</si>
  <si>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</si>
  <si>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</si>
  <si>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</si>
  <si>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</si>
  <si>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</si>
  <si>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</si>
  <si>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</si>
  <si>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</si>
  <si>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</si>
  <si>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</si>
  <si>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</si>
  <si>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</si>
  <si>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</si>
  <si>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</si>
  <si>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</si>
  <si>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</si>
  <si>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</si>
  <si>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</si>
  <si>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</si>
  <si>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</si>
  <si>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</si>
  <si>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</si>
  <si>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</si>
  <si>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</si>
  <si>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</si>
  <si>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</si>
  <si>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</si>
  <si>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</si>
  <si>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</si>
  <si>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</si>
  <si>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</si>
  <si>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</si>
  <si>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</si>
  <si>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</si>
  <si>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</si>
  <si>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</si>
  <si>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</si>
  <si>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</si>
  <si>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</si>
  <si>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</si>
  <si>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</si>
  <si>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</si>
  <si>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</si>
  <si>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</si>
  <si>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</si>
  <si>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</si>
  <si>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</si>
  <si>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</si>
  <si>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</si>
  <si>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</si>
  <si>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</si>
  <si>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</si>
  <si>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</si>
  <si>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</si>
  <si>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</si>
  <si>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</si>
  <si>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</si>
  <si>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</si>
  <si>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</si>
  <si>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</si>
  <si>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</si>
  <si>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</si>
  <si>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</si>
  <si>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</si>
  <si>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</si>
  <si>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</si>
  <si>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</si>
  <si>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</si>
  <si>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</si>
  <si>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</si>
  <si>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</si>
  <si>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</si>
  <si>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</si>
  <si>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</si>
  <si>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</si>
  <si>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</si>
  <si>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</si>
  <si>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</si>
  <si>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</si>
  <si>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</si>
  <si>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</si>
  <si>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</si>
  <si>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</si>
  <si>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</si>
  <si>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</si>
  <si>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</si>
  <si>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</si>
  <si>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</si>
  <si>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</si>
  <si>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</si>
  <si>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</si>
  <si>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</si>
  <si>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</si>
  <si>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</si>
  <si>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</si>
  <si>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</si>
  <si>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</si>
  <si>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</si>
  <si>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</si>
  <si>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</si>
  <si>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</si>
  <si>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</si>
  <si>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</si>
  <si>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</si>
  <si>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</si>
  <si>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</si>
  <si>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</si>
  <si>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</si>
  <si>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</si>
  <si>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</si>
  <si>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</si>
  <si>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</si>
  <si>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</si>
  <si>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</si>
  <si>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</si>
  <si>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</si>
  <si>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</si>
  <si>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</si>
  <si>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</si>
  <si>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</si>
  <si>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</si>
  <si>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</si>
  <si>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</si>
  <si>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</si>
  <si>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</si>
  <si>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</si>
  <si>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</si>
  <si>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</si>
  <si>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</si>
  <si>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</si>
  <si>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</si>
  <si>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</si>
  <si>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</si>
  <si>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</si>
  <si>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</si>
  <si>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</si>
  <si>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</si>
  <si>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</si>
  <si>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</si>
  <si>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</si>
  <si>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</si>
  <si>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</si>
  <si>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</si>
  <si>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</si>
  <si>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</si>
  <si>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</si>
  <si>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</si>
  <si>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</si>
  <si>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</si>
  <si>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</si>
  <si>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</si>
  <si>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</si>
  <si>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</si>
  <si>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</si>
  <si>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</si>
  <si>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</si>
  <si>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</si>
  <si>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</si>
  <si>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</si>
  <si>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</si>
  <si>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</si>
  <si>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</si>
  <si>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</si>
  <si>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</si>
  <si>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</si>
  <si>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</si>
  <si>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</si>
  <si>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</si>
  <si>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</si>
  <si>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</si>
  <si>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</si>
  <si>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</si>
  <si>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</si>
  <si>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</si>
  <si>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</si>
  <si>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</si>
  <si>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</si>
  <si>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</si>
  <si>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</si>
  <si>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</si>
  <si>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</si>
  <si>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</si>
  <si>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</si>
  <si>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</si>
  <si>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</si>
  <si>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</si>
  <si>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</si>
  <si>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</si>
  <si>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</si>
  <si>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</si>
  <si>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</si>
  <si>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</si>
  <si>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</si>
  <si>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</si>
  <si>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</si>
  <si>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</si>
  <si>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</si>
  <si>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</si>
  <si>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</si>
  <si>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</si>
  <si>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</si>
  <si>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</si>
  <si>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</si>
  <si>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</si>
  <si>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</si>
  <si>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</si>
  <si>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</si>
  <si>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</si>
  <si>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</si>
  <si>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</si>
  <si>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</si>
  <si>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</si>
  <si>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</si>
  <si>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</si>
  <si>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</si>
  <si>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</si>
  <si>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</si>
  <si>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</si>
  <si>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</si>
  <si>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</si>
  <si>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</si>
  <si>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</si>
  <si>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</si>
  <si>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</si>
  <si>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</si>
  <si>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</si>
  <si>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</si>
  <si>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</si>
  <si>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</si>
  <si>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</si>
  <si>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</si>
  <si>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</si>
  <si>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</si>
  <si>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</si>
  <si>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</si>
  <si>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</si>
  <si>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</si>
  <si>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</si>
  <si>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</si>
  <si>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</si>
  <si>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</si>
  <si>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</si>
  <si>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</si>
  <si>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</si>
  <si>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</si>
  <si>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</si>
  <si>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</si>
  <si>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</si>
  <si>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</si>
  <si>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</si>
  <si>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</si>
  <si>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</si>
  <si>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</si>
  <si>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</si>
  <si>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</si>
  <si>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</si>
  <si>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</si>
  <si>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</si>
  <si>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</si>
  <si>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</si>
  <si>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</si>
  <si>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</si>
  <si>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</si>
  <si>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</si>
  <si>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</si>
  <si>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</si>
  <si>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</si>
  <si>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</si>
  <si>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</si>
  <si>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</si>
  <si>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</si>
  <si>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</si>
  <si>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</si>
  <si>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</si>
  <si>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</si>
  <si>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</si>
  <si>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</si>
  <si>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</si>
  <si>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</si>
  <si>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</si>
  <si>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</si>
  <si>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</si>
  <si>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</si>
  <si>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</si>
  <si>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</si>
  <si>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</si>
  <si>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</si>
  <si>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</si>
  <si>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</si>
  <si>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</si>
  <si>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</si>
  <si>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</si>
  <si>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</si>
  <si>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</si>
  <si>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</si>
  <si>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</si>
  <si>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</si>
  <si>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</si>
  <si>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</si>
  <si>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</si>
  <si>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</si>
  <si>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</si>
  <si>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</si>
  <si>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</si>
  <si>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</si>
  <si>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</si>
  <si>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</si>
  <si>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</si>
  <si>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</si>
  <si>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</si>
  <si>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</si>
  <si>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</si>
  <si>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</si>
  <si>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</si>
  <si>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</si>
  <si>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</si>
  <si>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</si>
  <si>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</si>
  <si>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</si>
  <si>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</si>
  <si>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</si>
  <si>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</si>
  <si>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</si>
  <si>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</si>
  <si>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</si>
  <si>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</si>
  <si>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</si>
  <si>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</si>
  <si>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</si>
  <si>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</si>
  <si>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</si>
  <si>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</si>
  <si>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</si>
  <si>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</si>
  <si>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</si>
  <si>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</si>
  <si>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</si>
  <si>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</si>
  <si>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</si>
  <si>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</si>
  <si>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</si>
  <si>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</si>
  <si>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</si>
  <si>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</si>
  <si>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</si>
  <si>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</si>
  <si>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</si>
  <si>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</si>
  <si>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</si>
  <si>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</si>
  <si>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</si>
  <si>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</si>
  <si>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</si>
  <si>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</si>
  <si>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</si>
  <si>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</si>
  <si>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</si>
  <si>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</si>
  <si>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</si>
  <si>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</si>
  <si>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</si>
  <si>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</si>
  <si>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</si>
  <si>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</si>
  <si>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</si>
  <si>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</si>
  <si>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</si>
  <si>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</si>
  <si>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</si>
  <si>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</si>
  <si>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</si>
  <si>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</si>
  <si>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</si>
  <si>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</si>
  <si>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</si>
  <si>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</si>
  <si>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</si>
  <si>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</si>
  <si>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</si>
  <si>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</si>
  <si>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</si>
  <si>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</si>
  <si>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</si>
  <si>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</si>
  <si>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</si>
  <si>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</si>
  <si>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</si>
  <si>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</si>
  <si>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</si>
  <si>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</si>
  <si>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</si>
  <si>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</si>
  <si>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</si>
  <si>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</si>
  <si>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</si>
  <si>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</si>
  <si>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</si>
  <si>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</si>
  <si>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</si>
  <si>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</si>
  <si>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</si>
  <si>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</si>
  <si>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</si>
  <si>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</si>
  <si>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</si>
  <si>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</si>
  <si>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</si>
  <si>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</si>
  <si>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</si>
  <si>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</si>
  <si>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</si>
  <si>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</si>
  <si>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</si>
  <si>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</si>
  <si>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</si>
  <si>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</si>
  <si>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</si>
  <si>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</si>
  <si>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</si>
  <si>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</si>
  <si>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</si>
  <si>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</si>
  <si>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</si>
  <si>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</si>
  <si>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</si>
  <si>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</si>
  <si>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</si>
  <si>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</si>
  <si>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</si>
  <si>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</si>
  <si>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</si>
  <si>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</si>
  <si>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</si>
  <si>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</si>
  <si>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</si>
  <si>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</si>
  <si>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</si>
  <si>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</si>
  <si>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</si>
  <si>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</si>
  <si>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</si>
  <si>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</si>
  <si>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</si>
  <si>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</si>
  <si>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</si>
  <si>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</si>
  <si>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</si>
  <si>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</si>
  <si>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</si>
  <si>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</si>
  <si>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</si>
  <si>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</si>
  <si>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</si>
  <si>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</si>
  <si>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</si>
  <si>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</si>
  <si>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</si>
  <si>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</si>
  <si>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</si>
  <si>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</si>
  <si>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</si>
  <si>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</si>
  <si>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</si>
  <si>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</si>
  <si>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</si>
  <si>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</si>
  <si>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</si>
  <si>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</si>
  <si>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</si>
  <si>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</si>
  <si>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</si>
  <si>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</si>
  <si>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</si>
  <si>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</si>
  <si>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</si>
  <si>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</si>
  <si>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</si>
  <si>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</si>
  <si>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</si>
  <si>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</si>
  <si>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</si>
  <si>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</si>
  <si>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</si>
  <si>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</si>
  <si>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</si>
  <si>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</si>
  <si>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</si>
  <si>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</si>
  <si>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</si>
  <si>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</si>
  <si>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</si>
  <si>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</si>
  <si>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</si>
  <si>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</si>
  <si>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</si>
  <si>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</si>
  <si>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</si>
  <si>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</si>
  <si>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</si>
  <si>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</si>
  <si>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</si>
  <si>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</si>
  <si>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</si>
  <si>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</si>
  <si>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</si>
  <si>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</si>
  <si>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</si>
  <si>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</si>
  <si>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</si>
  <si>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</si>
  <si>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</si>
  <si>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</si>
  <si>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</si>
  <si>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</si>
  <si>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</si>
  <si>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</si>
  <si>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</si>
  <si>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</si>
  <si>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</si>
  <si>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</si>
  <si>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</si>
  <si>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</si>
  <si>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</si>
  <si>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</si>
  <si>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</si>
  <si>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</si>
  <si>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</si>
  <si>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</si>
  <si>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</si>
  <si>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</si>
  <si>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</si>
  <si>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</si>
  <si>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</si>
  <si>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</si>
  <si>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</si>
  <si>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</si>
  <si>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</si>
  <si>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</si>
  <si>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</si>
  <si>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</si>
  <si>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</si>
  <si>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</si>
  <si>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</si>
  <si>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</si>
  <si>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</si>
  <si>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</si>
  <si>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</si>
  <si>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</si>
  <si>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</si>
  <si>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</si>
  <si>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</si>
  <si>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</si>
  <si>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</si>
  <si>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</si>
  <si>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</si>
  <si>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</si>
  <si>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</si>
  <si>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</si>
  <si>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</si>
  <si>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</si>
  <si>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</si>
  <si>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</si>
  <si>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</si>
  <si>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</si>
  <si>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</si>
  <si>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</si>
  <si>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</si>
  <si>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</si>
  <si>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</si>
  <si>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</si>
  <si>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</si>
  <si>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</si>
  <si>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</si>
  <si>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</si>
  <si>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</si>
  <si>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</si>
  <si>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</si>
  <si>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</si>
  <si>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</si>
  <si>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</si>
  <si>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</si>
  <si>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</si>
  <si>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</si>
  <si>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</si>
  <si>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</si>
  <si>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</si>
  <si>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</si>
  <si>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</si>
  <si>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</si>
  <si>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</si>
  <si>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</si>
  <si>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</si>
  <si>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</si>
  <si>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</si>
  <si>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</si>
  <si>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</si>
  <si>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</si>
  <si>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</si>
  <si>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</si>
  <si>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</si>
  <si>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</si>
  <si>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</si>
  <si>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</si>
  <si>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</si>
  <si>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</si>
  <si>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</si>
  <si>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</si>
  <si>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</si>
  <si>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</si>
  <si>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</si>
  <si>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</si>
  <si>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</si>
  <si>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</si>
  <si>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</si>
  <si>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</si>
  <si>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</si>
  <si>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</si>
  <si>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</si>
  <si>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</si>
  <si>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</si>
  <si>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</si>
  <si>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</si>
  <si>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</si>
  <si>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</si>
  <si>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</si>
  <si>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</si>
  <si>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</si>
  <si>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</si>
  <si>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</si>
  <si>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</si>
  <si>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</si>
  <si>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</si>
  <si>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</si>
  <si>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</si>
  <si>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</si>
  <si>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</si>
  <si>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</si>
  <si>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</si>
  <si>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</si>
  <si>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</si>
  <si>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</si>
  <si>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</si>
  <si>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</si>
  <si>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</si>
  <si>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</si>
  <si>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</si>
  <si>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</si>
  <si>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</si>
  <si>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</si>
  <si>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</si>
  <si>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</si>
  <si>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</si>
  <si>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</si>
  <si>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</si>
  <si>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</si>
  <si>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</si>
  <si>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</si>
  <si>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</si>
  <si>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</si>
  <si>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</si>
  <si>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</si>
  <si>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</si>
  <si>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</si>
  <si>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</si>
  <si>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</si>
  <si>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</si>
  <si>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</si>
  <si>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</si>
  <si>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</si>
  <si>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</si>
  <si>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</si>
  <si>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</si>
  <si>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</si>
  <si>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</si>
  <si>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</si>
  <si>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</si>
  <si>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</si>
  <si>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</si>
  <si>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</si>
  <si>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</si>
  <si>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</si>
  <si>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</si>
  <si>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</si>
  <si>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</si>
  <si>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</si>
  <si>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</si>
  <si>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</si>
  <si>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</si>
  <si>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</si>
  <si>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</si>
  <si>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</si>
  <si>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</si>
  <si>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</si>
  <si>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</si>
  <si>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</si>
  <si>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</si>
  <si>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</si>
  <si>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</si>
  <si>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</si>
  <si>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</si>
  <si>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</si>
  <si>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</si>
  <si>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</si>
  <si>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</si>
  <si>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</si>
  <si>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</si>
  <si>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</si>
  <si>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</si>
  <si>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</si>
  <si>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</si>
  <si>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</si>
  <si>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</si>
  <si>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</si>
  <si>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</si>
  <si>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</si>
  <si>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</si>
  <si>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</si>
  <si>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</si>
  <si>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</si>
  <si>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</si>
  <si>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</si>
  <si>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</si>
  <si>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</si>
  <si>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</si>
  <si>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</si>
  <si>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</si>
  <si>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</si>
  <si>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</si>
  <si>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</si>
  <si>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</si>
  <si>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</si>
  <si>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</si>
  <si>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</si>
  <si>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</si>
  <si>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</si>
  <si>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</si>
  <si>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</si>
  <si>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</si>
  <si>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</si>
  <si>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</si>
  <si>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</si>
  <si>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</si>
  <si>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</si>
  <si>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</si>
  <si>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</si>
  <si>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</si>
  <si>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</si>
  <si>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</si>
  <si>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</si>
  <si>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</si>
  <si>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</si>
  <si>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</si>
  <si>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</si>
  <si>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</si>
  <si>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</si>
  <si>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</si>
  <si>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</si>
  <si>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</si>
  <si>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</si>
  <si>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</si>
  <si>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</si>
  <si>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</si>
  <si>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</si>
  <si>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</si>
  <si>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</si>
  <si>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</si>
  <si>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</si>
  <si>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</si>
  <si>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</si>
  <si>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</si>
  <si>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</si>
  <si>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</si>
  <si>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</si>
  <si>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</si>
  <si>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</si>
  <si>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</si>
  <si>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</si>
  <si>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</si>
  <si>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</si>
  <si>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</si>
  <si>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</si>
  <si>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</si>
  <si>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</si>
  <si>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</si>
  <si>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</si>
  <si>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</si>
  <si>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</si>
  <si>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</si>
  <si>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</si>
  <si>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</si>
  <si>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</si>
  <si>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</si>
  <si>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</si>
  <si>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</si>
  <si>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</si>
  <si>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</si>
  <si>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</si>
  <si>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</si>
  <si>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</si>
  <si>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</si>
  <si>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</si>
  <si>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</si>
  <si>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</si>
  <si>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</si>
  <si>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</si>
  <si>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</si>
  <si>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</si>
  <si>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</si>
  <si>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</si>
  <si>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</si>
  <si>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</si>
  <si>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</si>
  <si>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</si>
  <si>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</si>
  <si>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</si>
  <si>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</si>
  <si>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</si>
  <si>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</si>
  <si>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</si>
  <si>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</si>
  <si>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</si>
  <si>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</si>
  <si>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</si>
  <si>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</si>
  <si>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</si>
  <si>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</si>
  <si>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</si>
  <si>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</si>
  <si>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</si>
  <si>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</si>
  <si>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</si>
  <si>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</si>
  <si>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</si>
  <si>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</si>
  <si>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</si>
  <si>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</si>
  <si>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</si>
  <si>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</si>
  <si>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</si>
  <si>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</si>
  <si>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</si>
  <si>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</si>
  <si>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</si>
  <si>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</si>
  <si>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</si>
  <si>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</si>
  <si>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</si>
  <si>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</si>
  <si>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</si>
  <si>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</si>
  <si>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</si>
  <si>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</si>
  <si>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</si>
  <si>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</si>
  <si>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</si>
  <si>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</si>
  <si>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</si>
  <si>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</si>
  <si>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</si>
  <si>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</si>
  <si>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</si>
  <si>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</si>
  <si>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</si>
  <si>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</si>
  <si>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</si>
  <si>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</si>
  <si>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</si>
  <si>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</si>
  <si>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</si>
  <si>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</si>
  <si>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</si>
  <si>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</si>
  <si>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</si>
  <si>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</si>
  <si>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</si>
  <si>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</si>
  <si>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</si>
  <si>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</si>
  <si>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</si>
  <si>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</si>
  <si>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</si>
  <si>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</si>
  <si>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</si>
  <si>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</si>
  <si>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</si>
  <si>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</si>
  <si>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</si>
  <si>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</si>
  <si>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</si>
  <si>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</si>
  <si>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</si>
  <si>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</si>
  <si>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</si>
  <si>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</si>
  <si>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</si>
  <si>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</si>
  <si>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</si>
  <si>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</si>
  <si>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</si>
  <si>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</si>
  <si>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</si>
  <si>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</si>
  <si>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</si>
  <si>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</si>
  <si>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</si>
  <si>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</si>
  <si>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</si>
  <si>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</si>
  <si>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</si>
  <si>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</si>
  <si>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</si>
  <si>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</si>
  <si>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</si>
  <si>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</si>
  <si>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</si>
  <si>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</si>
  <si>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</si>
  <si>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</si>
  <si>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</si>
  <si>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</si>
  <si>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</si>
  <si>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</si>
  <si>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</si>
  <si>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</si>
  <si>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</si>
  <si>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</si>
  <si>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</si>
  <si>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</si>
  <si>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</si>
  <si>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</si>
  <si>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</si>
  <si>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</si>
  <si>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</si>
  <si>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</si>
  <si>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</si>
  <si>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</si>
  <si>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</si>
  <si>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</si>
  <si>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</si>
  <si>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</si>
  <si>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</si>
  <si>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</si>
  <si>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</si>
  <si>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</si>
  <si>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</si>
  <si>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</si>
  <si>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</si>
  <si>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</si>
  <si>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</si>
  <si>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</si>
  <si>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</si>
  <si>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</si>
  <si>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</si>
  <si>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</si>
  <si>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</si>
  <si>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</si>
  <si>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</si>
  <si>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</si>
  <si>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</si>
  <si>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</si>
  <si>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</si>
  <si>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</si>
  <si>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</si>
  <si>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</si>
  <si>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</si>
  <si>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</si>
  <si>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</si>
  <si>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</si>
  <si>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</si>
  <si>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</si>
  <si>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</si>
  <si>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</si>
  <si>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</si>
  <si>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</si>
  <si>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</si>
  <si>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</si>
  <si>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</si>
  <si>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</si>
  <si>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</si>
  <si>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</si>
  <si>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</si>
  <si>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</si>
  <si>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</si>
  <si>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</si>
  <si>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</si>
  <si>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</si>
  <si>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</si>
  <si>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</si>
  <si>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</si>
  <si>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</si>
  <si>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</si>
  <si>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</si>
  <si>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</si>
  <si>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</si>
  <si>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</si>
  <si>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</si>
  <si>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</si>
  <si>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</si>
  <si>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</si>
  <si>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</si>
  <si>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</si>
  <si>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</si>
  <si>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</si>
  <si>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</si>
  <si>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</si>
  <si>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</si>
  <si>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</si>
  <si>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</si>
  <si>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</si>
  <si>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</si>
  <si>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</si>
  <si>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</si>
  <si>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</si>
  <si>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</si>
  <si>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</si>
  <si>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</si>
  <si>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</si>
  <si>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</si>
  <si>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</si>
  <si>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</si>
  <si>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</si>
  <si>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</si>
  <si>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</si>
  <si>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</si>
  <si>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</si>
  <si>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</si>
  <si>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</si>
  <si>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</si>
  <si>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</si>
  <si>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</si>
  <si>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</si>
  <si>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</si>
  <si>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</si>
  <si>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</si>
  <si>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</si>
  <si>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</si>
  <si>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</si>
  <si>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</si>
  <si>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</si>
  <si>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</si>
  <si>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</si>
  <si>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</si>
  <si>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</si>
  <si>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</si>
  <si>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</si>
  <si>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</si>
  <si>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</si>
  <si>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</si>
  <si>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</si>
  <si>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</si>
  <si>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</si>
  <si>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</si>
  <si>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</si>
  <si>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</si>
  <si>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</si>
  <si>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</si>
  <si>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</si>
  <si>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</si>
  <si>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</si>
  <si>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</si>
  <si>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</si>
  <si>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</si>
  <si>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</si>
  <si>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</si>
  <si>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</si>
  <si>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</si>
  <si>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</si>
  <si>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</si>
  <si>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</si>
  <si>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</si>
  <si>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</si>
  <si>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</si>
  <si>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</si>
  <si>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</si>
  <si>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</si>
  <si>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</si>
  <si>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</si>
  <si>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</si>
  <si>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</si>
  <si>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</si>
  <si>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</si>
  <si>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</si>
  <si>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</si>
  <si>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</si>
  <si>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</si>
  <si>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</si>
  <si>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</si>
  <si>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</si>
  <si>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</si>
  <si>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</si>
  <si>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</si>
  <si>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</si>
  <si>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</si>
  <si>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</si>
  <si>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</si>
  <si>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</si>
  <si>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</si>
  <si>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</si>
  <si>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</si>
  <si>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</si>
  <si>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</si>
  <si>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</si>
  <si>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</si>
  <si>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</si>
  <si>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</si>
  <si>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</si>
  <si>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</si>
  <si>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</si>
  <si>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</si>
  <si>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</si>
  <si>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</si>
  <si>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</si>
  <si>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</si>
  <si>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</si>
  <si>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</si>
  <si>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</si>
  <si>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</si>
  <si>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</si>
  <si>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</si>
  <si>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</si>
  <si>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</si>
  <si>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</si>
  <si>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</si>
  <si>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</si>
  <si>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</si>
  <si>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</si>
  <si>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</si>
  <si>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</si>
  <si>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</si>
  <si>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</si>
  <si>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</si>
  <si>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</si>
  <si>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</si>
  <si>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</si>
  <si>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</si>
  <si>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</si>
  <si>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</si>
  <si>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</si>
  <si>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</si>
  <si>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</si>
  <si>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</si>
  <si>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</si>
  <si>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</si>
  <si>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</si>
  <si>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</si>
  <si>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</si>
  <si>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</si>
  <si>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</si>
  <si>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</si>
  <si>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</si>
  <si>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</si>
  <si>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</si>
  <si>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</si>
  <si>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</si>
  <si>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</si>
  <si>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</si>
  <si>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</si>
  <si>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</si>
  <si>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</si>
  <si>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</si>
  <si>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</si>
  <si>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</si>
  <si>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</si>
  <si>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</si>
  <si>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</si>
  <si>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</si>
  <si>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</si>
  <si>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</si>
  <si>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</si>
  <si>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</si>
  <si>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</si>
  <si>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</si>
  <si>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</si>
  <si>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</si>
  <si>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</si>
  <si>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</si>
  <si>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</si>
  <si>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</si>
  <si>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</si>
  <si>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</si>
  <si>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</si>
  <si>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</si>
  <si>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</si>
  <si>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</si>
  <si>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</si>
  <si>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</si>
  <si>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</si>
  <si>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</si>
  <si>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</si>
  <si>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</si>
  <si>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</si>
  <si>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</si>
  <si>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</si>
  <si>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</si>
  <si>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</si>
  <si>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</si>
  <si>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</si>
  <si>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</si>
  <si>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</si>
  <si>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</si>
  <si>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</si>
  <si>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</si>
  <si>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</si>
  <si>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</si>
  <si>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</si>
  <si>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</si>
  <si>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</si>
  <si>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</si>
  <si>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</si>
  <si>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</si>
  <si>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</si>
  <si>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</si>
  <si>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</si>
  <si>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</si>
  <si>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</si>
  <si>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</si>
  <si>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</si>
  <si>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</si>
  <si>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</si>
  <si>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</si>
  <si>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</si>
  <si>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</si>
  <si>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</si>
  <si>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</si>
  <si>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</si>
  <si>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</si>
  <si>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</si>
  <si>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</si>
  <si>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</si>
  <si>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</si>
  <si>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</si>
  <si>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</si>
  <si>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</si>
  <si>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</si>
  <si>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</si>
  <si>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</si>
  <si>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</si>
  <si>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</si>
  <si>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</si>
  <si>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</si>
  <si>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</si>
  <si>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</si>
  <si>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</si>
  <si>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</si>
  <si>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</si>
  <si>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</si>
  <si>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</si>
  <si>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</si>
  <si>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</si>
  <si>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</si>
  <si>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</si>
  <si>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</si>
  <si>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</si>
  <si>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</si>
  <si>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</si>
  <si>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</si>
  <si>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</si>
  <si>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</si>
  <si>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</si>
  <si>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</si>
  <si>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</si>
  <si>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</si>
  <si>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</si>
  <si>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</si>
  <si>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</si>
  <si>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</si>
  <si>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</si>
  <si>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</si>
  <si>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</si>
  <si>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</si>
  <si>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</si>
  <si>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</si>
  <si>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</si>
  <si>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</si>
  <si>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</si>
  <si>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</si>
  <si>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</si>
  <si>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</si>
  <si>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</si>
  <si>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</si>
  <si>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</si>
  <si>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</si>
  <si>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</si>
  <si>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</si>
  <si>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</si>
  <si>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</si>
  <si>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</si>
  <si>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</si>
  <si>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</si>
  <si>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</si>
  <si>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</si>
  <si>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</si>
  <si>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</si>
  <si>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</si>
  <si>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</si>
  <si>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</si>
  <si>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</si>
  <si>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</si>
  <si>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</si>
  <si>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</si>
  <si>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</si>
  <si>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</si>
  <si>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</si>
  <si>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</si>
  <si>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</si>
  <si>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</si>
  <si>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</si>
  <si>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</si>
  <si>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</si>
  <si>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</si>
  <si>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</si>
  <si>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</si>
  <si>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</si>
  <si>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</si>
  <si>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</si>
  <si>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</si>
  <si>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</si>
  <si>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</si>
  <si>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</si>
  <si>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</si>
  <si>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</si>
  <si>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</si>
  <si>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</si>
  <si>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</si>
  <si>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</si>
  <si>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</si>
  <si>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</si>
  <si>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</si>
  <si>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</si>
  <si>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</si>
  <si>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</si>
  <si>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</si>
  <si>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</si>
  <si>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</si>
  <si>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</si>
  <si>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</si>
  <si>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</si>
  <si>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</si>
  <si>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</si>
  <si>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</si>
  <si>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</si>
  <si>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</si>
  <si>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</si>
  <si>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</si>
  <si>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</si>
  <si>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</si>
  <si>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</si>
  <si>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</si>
  <si>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</si>
  <si>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</si>
  <si>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</si>
  <si>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</si>
  <si>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</si>
  <si>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</si>
  <si>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</si>
  <si>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</si>
  <si>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</si>
  <si>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</si>
  <si>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</si>
  <si>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</si>
  <si>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</si>
  <si>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</si>
  <si>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</si>
  <si>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</si>
  <si>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</si>
  <si>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</si>
  <si>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</si>
  <si>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</si>
  <si>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</si>
  <si>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</si>
  <si>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</si>
  <si>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</si>
  <si>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</si>
  <si>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</si>
  <si>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</si>
  <si>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</si>
  <si>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</si>
  <si>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</si>
  <si>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</si>
  <si>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</si>
  <si>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</si>
  <si>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</si>
  <si>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</si>
  <si>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</si>
  <si>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</si>
  <si>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</si>
  <si>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</si>
  <si>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</si>
  <si>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</si>
  <si>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</si>
  <si>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</si>
  <si>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</si>
  <si>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</si>
  <si>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</si>
  <si>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</si>
  <si>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</si>
  <si>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</si>
  <si>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</si>
  <si>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</si>
  <si>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</si>
  <si>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</si>
  <si>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</si>
  <si>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</si>
  <si>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</si>
  <si>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</si>
  <si>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</si>
  <si>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</si>
  <si>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</si>
  <si>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</si>
  <si>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</si>
  <si>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</si>
  <si>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</si>
  <si>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</si>
  <si>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</si>
  <si>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</si>
  <si>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</si>
  <si>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</si>
  <si>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</si>
  <si>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</si>
  <si>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</si>
  <si>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</si>
  <si>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</si>
  <si>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</si>
  <si>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</si>
  <si>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</si>
  <si>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</si>
  <si>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</si>
  <si>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</si>
  <si>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</si>
  <si>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</si>
  <si>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</si>
  <si>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</si>
  <si>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</si>
  <si>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</si>
  <si>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</si>
  <si>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</si>
  <si>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</si>
  <si>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</si>
  <si>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</si>
  <si>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</si>
  <si>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</si>
  <si>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</si>
  <si>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</si>
  <si>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</si>
  <si>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</si>
  <si>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</si>
  <si>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</si>
  <si>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</si>
  <si>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</si>
  <si>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</si>
  <si>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</si>
  <si>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</si>
  <si>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</si>
  <si>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</si>
  <si>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</si>
  <si>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</si>
  <si>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</si>
  <si>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</si>
  <si>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</si>
  <si>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</si>
  <si>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</si>
  <si>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</si>
  <si>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</si>
  <si>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</si>
  <si>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</si>
  <si>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</si>
  <si>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</si>
  <si>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</si>
  <si>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</si>
  <si>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</si>
  <si>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</si>
  <si>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</si>
  <si>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</si>
  <si>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</si>
  <si>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</si>
  <si>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</si>
  <si>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</si>
  <si>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</si>
  <si>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</si>
  <si>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</si>
  <si>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</si>
  <si>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</si>
  <si>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</si>
  <si>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</si>
  <si>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</si>
  <si>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</si>
  <si>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</si>
  <si>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</si>
  <si>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</si>
  <si>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</si>
  <si>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</si>
  <si>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</si>
  <si>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</si>
  <si>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</si>
  <si>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</si>
  <si>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</si>
  <si>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</si>
  <si>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</si>
  <si>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</si>
  <si>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</si>
  <si>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</si>
  <si>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</si>
  <si>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</si>
  <si>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</si>
  <si>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</si>
  <si>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</si>
  <si>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</si>
  <si>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</si>
  <si>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</si>
  <si>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</si>
  <si>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</si>
  <si>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</si>
  <si>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</si>
  <si>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</si>
  <si>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</si>
  <si>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</si>
  <si>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</si>
  <si>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</si>
  <si>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</si>
  <si>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</si>
  <si>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</si>
  <si>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</si>
  <si>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</si>
  <si>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</si>
  <si>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</si>
  <si>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</si>
  <si>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</si>
  <si>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</si>
  <si>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</si>
  <si>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</si>
  <si>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</si>
  <si>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</si>
  <si>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</si>
  <si>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</si>
  <si>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</si>
  <si>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</si>
  <si>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</si>
  <si>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</si>
  <si>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</si>
  <si>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</si>
  <si>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</si>
  <si>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</si>
  <si>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</si>
  <si>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</si>
  <si>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</si>
  <si>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</si>
  <si>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</si>
  <si>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</si>
  <si>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</si>
  <si>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</si>
  <si>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</si>
  <si>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</si>
  <si>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</si>
  <si>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</si>
  <si>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</si>
  <si>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</si>
  <si>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</si>
  <si>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</si>
  <si>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</si>
  <si>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</si>
  <si>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</si>
  <si>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</si>
  <si>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</si>
  <si>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</si>
  <si>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</si>
  <si>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</si>
  <si>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</si>
  <si>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</si>
  <si>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</si>
  <si>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</si>
  <si>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</si>
  <si>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</si>
  <si>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</si>
  <si>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</si>
  <si>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</si>
  <si>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</si>
  <si>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</si>
  <si>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</si>
  <si>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</si>
  <si>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</si>
  <si>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</si>
  <si>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</si>
  <si>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</si>
  <si>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</si>
  <si>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</si>
  <si>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</si>
  <si>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</si>
  <si>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</si>
  <si>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</si>
  <si>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</si>
  <si>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</si>
  <si>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</si>
  <si>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</si>
  <si>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</si>
  <si>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</si>
  <si>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</si>
  <si>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</si>
  <si>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</si>
  <si>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</si>
  <si>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</si>
  <si>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</si>
  <si>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</si>
  <si>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</si>
  <si>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</si>
  <si>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</si>
  <si>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</si>
  <si>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</si>
  <si>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</si>
  <si>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</si>
  <si>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</si>
  <si>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</si>
  <si>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</si>
  <si>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</si>
  <si>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</si>
  <si>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</si>
  <si>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</si>
  <si>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</si>
  <si>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</si>
  <si>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</si>
  <si>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</si>
  <si>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</si>
  <si>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</si>
  <si>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</si>
  <si>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</si>
  <si>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</si>
  <si>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</si>
  <si>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</si>
  <si>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</si>
  <si>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</si>
  <si>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</si>
  <si>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</si>
  <si>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</si>
  <si>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</si>
  <si>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</si>
  <si>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</si>
  <si>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</si>
  <si>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</si>
  <si>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</si>
  <si>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</si>
  <si>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</si>
  <si>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</si>
  <si>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</si>
  <si>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</si>
  <si>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</si>
  <si>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</si>
  <si>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</si>
  <si>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</si>
  <si>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</si>
  <si>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</si>
  <si>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</si>
  <si>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</si>
  <si>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</si>
  <si>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</si>
  <si>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</si>
  <si>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</si>
  <si>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</si>
  <si>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</si>
  <si>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</si>
  <si>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</si>
  <si>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</si>
  <si>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</si>
  <si>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</si>
  <si>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</si>
  <si>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</si>
  <si>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</si>
  <si>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</si>
  <si>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</si>
  <si>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</si>
  <si>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</si>
  <si>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</si>
  <si>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</si>
  <si>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</si>
  <si>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</si>
  <si>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</si>
  <si>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</si>
  <si>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</si>
  <si>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</si>
  <si>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</si>
  <si>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</si>
  <si>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</si>
  <si>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</si>
  <si>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</si>
  <si>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</si>
  <si>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</si>
  <si>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</si>
  <si>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</si>
  <si>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</si>
  <si>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</si>
  <si>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</si>
  <si>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</si>
  <si>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</si>
  <si>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</si>
  <si>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</si>
  <si>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</si>
  <si>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</si>
  <si>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</si>
  <si>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</si>
  <si>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</si>
  <si>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</si>
  <si>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</si>
  <si>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</si>
  <si>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</si>
  <si>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</si>
  <si>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</si>
  <si>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</si>
  <si>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</si>
  <si>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</si>
  <si>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</si>
  <si>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</si>
  <si>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</si>
  <si>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</si>
  <si>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</si>
  <si>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</si>
  <si>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</si>
  <si>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</si>
  <si>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</si>
  <si>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</si>
  <si>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</si>
  <si>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</si>
  <si>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</si>
  <si>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</si>
  <si>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</si>
  <si>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</si>
  <si>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</si>
  <si>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</si>
  <si>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</si>
  <si>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</si>
  <si>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</si>
  <si>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</si>
  <si>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</si>
  <si>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</si>
  <si>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</si>
  <si>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</si>
  <si>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</si>
  <si>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</si>
  <si>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</si>
  <si>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</si>
  <si>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</si>
  <si>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</si>
  <si>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</si>
  <si>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</si>
  <si>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</si>
  <si>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</si>
  <si>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</si>
  <si>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</si>
  <si>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</si>
  <si>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</si>
  <si>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</si>
  <si>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</si>
  <si>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</si>
  <si>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</si>
  <si>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</si>
  <si>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</si>
  <si>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</si>
  <si>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</si>
  <si>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</si>
  <si>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</si>
  <si>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</si>
  <si>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</si>
  <si>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</si>
  <si>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</si>
  <si>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</si>
  <si>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</si>
  <si>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</si>
  <si>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</si>
  <si>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</si>
  <si>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</si>
  <si>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</si>
  <si>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</si>
  <si>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</si>
  <si>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</si>
  <si>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</si>
  <si>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</si>
  <si>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</si>
  <si>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</si>
  <si>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</si>
  <si>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</si>
  <si>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</si>
  <si>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</si>
  <si>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</si>
  <si>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</si>
  <si>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</si>
  <si>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</si>
  <si>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</si>
  <si>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</si>
  <si>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</si>
  <si>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</si>
  <si>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</si>
  <si>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</si>
  <si>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</si>
  <si>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</si>
  <si>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</si>
  <si>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</si>
  <si>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</si>
  <si>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</si>
  <si>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</si>
  <si>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</si>
  <si>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</si>
  <si>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</si>
  <si>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</si>
  <si>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</si>
  <si>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</si>
  <si>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</si>
  <si>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</si>
  <si>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</si>
  <si>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</si>
  <si>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</si>
  <si>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</si>
  <si>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</si>
  <si>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</si>
  <si>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</si>
  <si>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</si>
  <si>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</si>
  <si>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</si>
  <si>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</si>
  <si>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</si>
  <si>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</si>
  <si>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</si>
  <si>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</si>
  <si>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</si>
  <si>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</si>
  <si>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</si>
  <si>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</si>
  <si>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</si>
  <si>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</si>
  <si>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</si>
  <si>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</si>
  <si>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</si>
  <si>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</si>
  <si>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</si>
  <si>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</si>
  <si>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</si>
  <si>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</si>
  <si>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</si>
  <si>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</si>
  <si>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</si>
  <si>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</si>
  <si>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</si>
  <si>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</si>
  <si>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</si>
  <si>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</si>
  <si>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</si>
  <si>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</si>
  <si>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</si>
  <si>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</si>
  <si>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</si>
  <si>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</si>
  <si>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</si>
  <si>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</si>
  <si>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</si>
  <si>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</si>
  <si>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</si>
  <si>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</si>
  <si>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</si>
  <si>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</si>
  <si>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</si>
  <si>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</si>
  <si>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</si>
  <si>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</si>
  <si>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</si>
  <si>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</si>
  <si>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</si>
  <si>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</si>
  <si>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</si>
  <si>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</si>
  <si>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</si>
  <si>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</si>
  <si>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</si>
  <si>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</si>
  <si>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</si>
  <si>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</si>
  <si>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</si>
  <si>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</si>
  <si>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</si>
  <si>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</si>
  <si>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</si>
  <si>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</si>
  <si>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</si>
  <si>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</si>
  <si>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</si>
  <si>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</si>
  <si>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</si>
  <si>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</si>
  <si>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</si>
  <si>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</si>
  <si>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</si>
  <si>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</si>
  <si>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</si>
  <si>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</si>
  <si>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</si>
  <si>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</si>
  <si>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</si>
  <si>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</si>
  <si>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</si>
  <si>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</si>
  <si>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</si>
  <si>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</si>
  <si>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</si>
  <si>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</si>
  <si>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</si>
  <si>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</si>
  <si>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</si>
  <si>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</si>
  <si>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</si>
  <si>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</si>
  <si>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</si>
  <si>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</si>
  <si>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</si>
  <si>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</si>
  <si>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</si>
  <si>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</si>
  <si>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</si>
  <si>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</si>
  <si>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</si>
  <si>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</si>
  <si>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</si>
  <si>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</si>
  <si>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</si>
  <si>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</si>
  <si>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</si>
  <si>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</si>
  <si>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</si>
  <si>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</si>
  <si>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</si>
  <si>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</si>
  <si>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</si>
  <si>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</si>
  <si>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</si>
  <si>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</si>
  <si>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</si>
  <si>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</si>
  <si>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</si>
  <si>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</si>
  <si>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</si>
  <si>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</si>
  <si>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</si>
  <si>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</si>
  <si>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</si>
  <si>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</si>
  <si>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</si>
  <si>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</si>
  <si>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</si>
  <si>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</si>
  <si>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</si>
  <si>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</si>
  <si>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</si>
  <si>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</si>
  <si>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</si>
  <si>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</si>
  <si>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</si>
  <si>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</si>
  <si>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</si>
  <si>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</si>
  <si>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</si>
  <si>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</si>
  <si>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</si>
  <si>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</si>
  <si>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</si>
  <si>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</si>
  <si>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</si>
  <si>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</si>
  <si>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</si>
  <si>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</si>
  <si>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</si>
  <si>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</si>
  <si>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</si>
  <si>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</si>
  <si>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</si>
  <si>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</si>
  <si>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</si>
  <si>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</si>
  <si>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</si>
  <si>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</si>
  <si>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</si>
  <si>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</si>
  <si>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</si>
  <si>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</si>
  <si>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</si>
  <si>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</si>
  <si>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</si>
  <si>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</si>
  <si>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</si>
  <si>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</si>
  <si>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</si>
  <si>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</si>
  <si>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</si>
  <si>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</si>
  <si>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</si>
  <si>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</si>
  <si>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</si>
  <si>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</si>
  <si>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</si>
  <si>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</si>
  <si>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</si>
  <si>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</si>
  <si>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</si>
  <si>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</si>
  <si>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</si>
  <si>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</si>
  <si>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</si>
  <si>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</si>
  <si>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</si>
  <si>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</si>
  <si>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</si>
  <si>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</si>
  <si>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</si>
  <si>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</si>
  <si>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</si>
  <si>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</si>
  <si>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</si>
  <si>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</si>
  <si>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</si>
  <si>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</si>
  <si>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</si>
  <si>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</si>
  <si>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</si>
  <si>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</si>
  <si>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</si>
  <si>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</si>
  <si>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</si>
  <si>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</si>
  <si>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</si>
  <si>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</si>
  <si>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</si>
  <si>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</si>
  <si>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</si>
  <si>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</si>
  <si>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</si>
  <si>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</si>
  <si>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</si>
  <si>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</si>
  <si>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</si>
  <si>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</si>
  <si>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</si>
  <si>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</si>
  <si>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</si>
  <si>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</si>
  <si>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</si>
  <si>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</si>
  <si>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</si>
  <si>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</si>
  <si>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</si>
  <si>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</si>
  <si>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</si>
  <si>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</si>
  <si>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</si>
  <si>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</si>
  <si>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</si>
  <si>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</si>
  <si>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</si>
  <si>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</si>
  <si>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</si>
  <si>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</si>
  <si>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</si>
  <si>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</si>
  <si>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</si>
  <si>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</si>
  <si>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</si>
  <si>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</si>
  <si>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</si>
  <si>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</si>
  <si>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</si>
  <si>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</si>
  <si>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</si>
  <si>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</si>
  <si>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</si>
  <si>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</si>
  <si>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</si>
  <si>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</si>
  <si>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</si>
  <si>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</si>
  <si>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</si>
  <si>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</si>
  <si>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</si>
  <si>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</si>
  <si>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</si>
  <si>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</si>
  <si>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</si>
  <si>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</si>
  <si>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</si>
  <si>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</si>
  <si>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</si>
  <si>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</si>
  <si>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</si>
  <si>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</si>
  <si>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</si>
  <si>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</si>
  <si>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</si>
  <si>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</si>
  <si>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</si>
  <si>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</si>
  <si>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</si>
  <si>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</si>
  <si>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</si>
  <si>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</si>
  <si>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</si>
  <si>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</si>
  <si>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</si>
  <si>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</si>
  <si>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</si>
  <si>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</si>
  <si>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</si>
  <si>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</si>
  <si>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</si>
  <si>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</si>
  <si>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</si>
  <si>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</si>
  <si>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</si>
  <si>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</si>
  <si>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</si>
  <si>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</si>
  <si>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</si>
  <si>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</si>
  <si>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</si>
  <si>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</si>
  <si>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</si>
  <si>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</si>
  <si>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</si>
  <si>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</si>
  <si>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</si>
  <si>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</si>
  <si>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</si>
  <si>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</si>
  <si>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</si>
  <si>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</si>
  <si>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</si>
  <si>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</si>
  <si>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</si>
  <si>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</si>
  <si>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</si>
  <si>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</si>
  <si>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</si>
  <si>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</si>
  <si>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</si>
  <si>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</si>
  <si>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</si>
  <si>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</si>
  <si>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</si>
  <si>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</si>
  <si>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</si>
  <si>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</si>
  <si>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</si>
  <si>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</si>
  <si>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</si>
  <si>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</si>
  <si>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</si>
  <si>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</si>
  <si>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</si>
  <si>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</si>
  <si>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</si>
  <si>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</si>
  <si>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</si>
  <si>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</si>
  <si>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</si>
  <si>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</si>
  <si>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</si>
  <si>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</si>
  <si>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</si>
  <si>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</si>
  <si>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</si>
  <si>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</si>
  <si>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</si>
  <si>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</si>
  <si>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</si>
  <si>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</si>
  <si>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</si>
  <si>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</si>
  <si>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</si>
  <si>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</si>
  <si>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</si>
  <si>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</si>
  <si>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</si>
  <si>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</si>
  <si>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</si>
  <si>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</si>
  <si>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</si>
  <si>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</si>
  <si>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</si>
  <si>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</si>
  <si>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</si>
  <si>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</si>
  <si>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</si>
  <si>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</si>
  <si>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</si>
  <si>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</si>
  <si>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</si>
  <si>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</si>
  <si>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</si>
  <si>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</si>
  <si>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</si>
  <si>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</si>
  <si>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</si>
  <si>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</si>
  <si>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</si>
  <si>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</si>
  <si>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</si>
  <si>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</si>
  <si>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</si>
  <si>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</si>
  <si>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</si>
  <si>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</si>
  <si>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</si>
  <si>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</si>
  <si>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</si>
  <si>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</si>
  <si>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</si>
  <si>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</si>
  <si>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</si>
  <si>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</si>
  <si>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</si>
  <si>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</si>
  <si>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</si>
  <si>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</si>
  <si>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</si>
  <si>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</si>
  <si>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</si>
  <si>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</si>
  <si>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</si>
  <si>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</si>
  <si>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</si>
  <si>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</si>
  <si>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</si>
  <si>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</si>
  <si>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</si>
  <si>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</si>
  <si>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</si>
  <si>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</si>
  <si>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</si>
  <si>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</si>
  <si>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</si>
  <si>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</si>
  <si>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</si>
  <si>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</si>
  <si>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</si>
  <si>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</si>
  <si>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</si>
  <si>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</si>
  <si>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</si>
  <si>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</si>
  <si>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</si>
  <si>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</si>
  <si>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</si>
  <si>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</si>
  <si>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</si>
  <si>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</si>
  <si>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</si>
  <si>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</si>
  <si>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</si>
  <si>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</si>
  <si>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</si>
  <si>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</si>
  <si>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</si>
  <si>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</si>
  <si>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</si>
  <si>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</si>
  <si>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</si>
  <si>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</si>
  <si>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</si>
  <si>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</si>
  <si>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</si>
  <si>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</si>
  <si>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</si>
  <si>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</si>
  <si>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</si>
  <si>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</si>
  <si>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</si>
  <si>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</si>
  <si>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</si>
  <si>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</si>
  <si>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</si>
  <si>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</si>
  <si>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</si>
  <si>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</si>
  <si>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</si>
  <si>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</si>
  <si>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</si>
  <si>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</si>
  <si>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</si>
  <si>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</si>
  <si>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</si>
  <si>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</si>
  <si>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</si>
  <si>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</si>
  <si>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</si>
  <si>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</si>
  <si>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</si>
  <si>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</si>
  <si>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</si>
  <si>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</si>
  <si>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</si>
  <si>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</si>
  <si>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</si>
  <si>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</si>
  <si>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</si>
  <si>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</si>
  <si>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</si>
  <si>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</si>
  <si>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</si>
  <si>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</si>
  <si>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</si>
  <si>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</si>
  <si>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</si>
  <si>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</si>
  <si>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</si>
  <si>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</si>
  <si>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</si>
  <si>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</si>
  <si>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</si>
  <si>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</si>
  <si>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</si>
  <si>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</si>
  <si>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</si>
  <si>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</si>
  <si>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</si>
  <si>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</si>
  <si>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</si>
  <si>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</si>
  <si>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</si>
  <si>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</si>
  <si>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</si>
  <si>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</si>
  <si>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</si>
  <si>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</si>
  <si>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</si>
  <si>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</si>
  <si>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</si>
  <si>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</si>
  <si>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</si>
  <si>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</si>
  <si>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</si>
  <si>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</si>
  <si>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</si>
  <si>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</si>
  <si>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</si>
  <si>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</si>
  <si>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</si>
  <si>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</si>
  <si>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</si>
  <si>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</si>
  <si>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</si>
  <si>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</si>
  <si>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</si>
  <si>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</si>
  <si>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</si>
  <si>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</si>
  <si>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</si>
  <si>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</si>
  <si>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</si>
  <si>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</si>
  <si>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</si>
  <si>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</si>
  <si>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</si>
  <si>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</si>
  <si>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</si>
  <si>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</si>
  <si>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</si>
  <si>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</si>
  <si>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</si>
  <si>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</si>
  <si>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</si>
  <si>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</si>
  <si>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</si>
  <si>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</si>
  <si>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</si>
  <si>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</si>
  <si>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</si>
  <si>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</si>
  <si>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</si>
  <si>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</si>
  <si>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</si>
  <si>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</si>
  <si>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</si>
  <si>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</si>
  <si>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</si>
  <si>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</si>
  <si>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</si>
  <si>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</si>
  <si>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</si>
  <si>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</si>
  <si>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</si>
  <si>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</si>
  <si>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</si>
  <si>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</si>
  <si>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</si>
  <si>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</si>
  <si>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</si>
  <si>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</si>
  <si>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</si>
  <si>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</si>
  <si>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</si>
  <si>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</si>
  <si>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</si>
  <si>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</si>
  <si>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</si>
  <si>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</si>
  <si>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</si>
  <si>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</si>
  <si>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</si>
  <si>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</si>
  <si>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</si>
  <si>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</si>
  <si>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</si>
  <si>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</si>
  <si>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</si>
  <si>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</si>
  <si>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</si>
  <si>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</si>
  <si>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</si>
  <si>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</si>
  <si>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</si>
  <si>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</si>
  <si>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</si>
  <si>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</si>
  <si>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</si>
  <si>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</si>
  <si>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</si>
  <si>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</si>
  <si>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</si>
  <si>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</si>
  <si>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</si>
  <si>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</si>
  <si>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</si>
  <si>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</si>
  <si>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</si>
  <si>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</si>
  <si>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</si>
  <si>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</si>
  <si>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</si>
  <si>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</si>
  <si>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</si>
  <si>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</si>
  <si>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</si>
  <si>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</si>
  <si>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</si>
  <si>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</si>
  <si>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</si>
  <si>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</si>
  <si>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</si>
  <si>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</si>
  <si>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</si>
  <si>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</si>
  <si>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</si>
  <si>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</si>
  <si>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</si>
  <si>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</si>
  <si>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</si>
  <si>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</si>
  <si>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</si>
  <si>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</si>
  <si>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</si>
  <si>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</si>
  <si>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</si>
  <si>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</si>
  <si>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</si>
  <si>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</si>
  <si>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</si>
  <si>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</si>
  <si>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</si>
  <si>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</si>
  <si>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</si>
  <si>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</si>
  <si>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</si>
  <si>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</si>
  <si>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</si>
  <si>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</si>
  <si>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</si>
  <si>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</si>
  <si>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</si>
  <si>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</si>
  <si>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</si>
  <si>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</si>
  <si>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</si>
  <si>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</si>
  <si>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</si>
  <si>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</si>
  <si>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</si>
  <si>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</si>
  <si>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</si>
  <si>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</si>
  <si>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</si>
  <si>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</si>
  <si>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</si>
  <si>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</si>
  <si>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</si>
  <si>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</si>
  <si>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</si>
  <si>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</si>
  <si>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</si>
  <si>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</si>
  <si>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</si>
  <si>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</si>
  <si>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</si>
  <si>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</si>
  <si>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</si>
  <si>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</si>
  <si>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</si>
  <si>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</si>
  <si>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</si>
  <si>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</si>
  <si>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</si>
  <si>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</si>
  <si>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</si>
  <si>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</si>
  <si>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</si>
  <si>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</si>
  <si>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</si>
  <si>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</si>
  <si>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</si>
  <si>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</si>
  <si>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</si>
  <si>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</si>
  <si>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</si>
  <si>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</si>
  <si>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</si>
  <si>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</si>
  <si>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</si>
  <si>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</si>
  <si>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</si>
  <si>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</si>
  <si>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</si>
  <si>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</si>
  <si>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</si>
  <si>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</si>
  <si>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</si>
  <si>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</si>
  <si>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</si>
  <si>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</si>
  <si>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</si>
  <si>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</si>
  <si>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</si>
  <si>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</si>
  <si>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</si>
  <si>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</si>
  <si>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</si>
  <si>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</si>
  <si>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</si>
  <si>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</si>
  <si>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</si>
  <si>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</si>
  <si>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</si>
  <si>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</si>
  <si>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</si>
  <si>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</si>
  <si>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</si>
  <si>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</si>
  <si>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</si>
  <si>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</si>
  <si>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</si>
  <si>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</si>
  <si>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</si>
  <si>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</si>
  <si>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</si>
  <si>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</si>
  <si>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</si>
  <si>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</si>
  <si>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</si>
  <si>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</si>
  <si>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</si>
  <si>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</si>
  <si>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</si>
  <si>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</si>
  <si>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</si>
  <si>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</si>
  <si>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</si>
  <si>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</si>
  <si>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</si>
  <si>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</si>
  <si>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</si>
  <si>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</si>
  <si>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</si>
  <si>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</si>
  <si>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</si>
  <si>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</si>
  <si>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</si>
  <si>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</si>
  <si>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</si>
  <si>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</si>
  <si>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</si>
  <si>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</si>
  <si>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</si>
  <si>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</si>
  <si>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</si>
  <si>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</si>
  <si>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</si>
  <si>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</si>
  <si>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</si>
  <si>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</si>
  <si>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</si>
  <si>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</si>
  <si>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</si>
  <si>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</si>
  <si>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</si>
  <si>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</si>
  <si>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</si>
  <si>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</si>
  <si>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</si>
  <si>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</si>
  <si>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</si>
  <si>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</si>
  <si>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</si>
  <si>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</si>
  <si>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</si>
  <si>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</si>
  <si>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</si>
  <si>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</si>
  <si>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</si>
  <si>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</si>
  <si>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</si>
  <si>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</si>
  <si>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</si>
  <si>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</si>
  <si>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</si>
  <si>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</si>
  <si>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</si>
  <si>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</si>
  <si>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</si>
  <si>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</si>
  <si>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</si>
  <si>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</si>
  <si>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</si>
  <si>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</si>
  <si>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</si>
  <si>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</si>
  <si>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</si>
  <si>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</si>
  <si>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</si>
  <si>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</si>
  <si>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</si>
  <si>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</si>
  <si>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</si>
  <si>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</si>
  <si>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</si>
  <si>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</si>
  <si>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</si>
  <si>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</si>
  <si>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</si>
  <si>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</si>
  <si>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</si>
  <si>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</si>
  <si>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</si>
  <si>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</si>
  <si>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</si>
  <si>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</si>
  <si>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</si>
  <si>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</si>
  <si>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</si>
  <si>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</si>
  <si>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</si>
  <si>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</si>
  <si>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</si>
  <si>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</si>
  <si>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</si>
  <si>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</si>
  <si>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</si>
  <si>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</si>
  <si>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</si>
  <si>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</si>
  <si>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</si>
  <si>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</si>
  <si>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</si>
  <si>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</si>
  <si>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</si>
  <si>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</si>
  <si>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</si>
  <si>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</si>
  <si>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</si>
  <si>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</si>
  <si>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</si>
  <si>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</si>
  <si>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</si>
  <si>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</si>
  <si>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</si>
  <si>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</si>
  <si>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</si>
  <si>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</si>
  <si>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</si>
  <si>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</si>
  <si>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</si>
  <si>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</si>
  <si>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</si>
  <si>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</si>
  <si>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</si>
  <si>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</si>
  <si>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</si>
  <si>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</si>
  <si>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</si>
  <si>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</si>
  <si>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</si>
  <si>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</si>
  <si>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</si>
  <si>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</si>
  <si>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</si>
  <si>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</si>
  <si>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</si>
  <si>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</si>
  <si>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</si>
  <si>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</si>
  <si>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</si>
  <si>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</si>
  <si>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</si>
  <si>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</si>
  <si>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</si>
  <si>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</si>
  <si>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</si>
  <si>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</si>
  <si>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</si>
  <si>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</si>
  <si>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</si>
  <si>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</si>
  <si>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</si>
  <si>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</si>
  <si>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</si>
  <si>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</si>
  <si>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</si>
  <si>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</si>
  <si>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</si>
  <si>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</si>
  <si>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</si>
  <si>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</si>
  <si>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</si>
  <si>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</si>
  <si>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</si>
  <si>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</si>
  <si>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</si>
  <si>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</si>
  <si>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</si>
  <si>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</si>
  <si>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</si>
  <si>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</si>
  <si>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</si>
  <si>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</si>
  <si>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</si>
  <si>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</si>
  <si>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</si>
  <si>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</si>
  <si>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</si>
  <si>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</si>
  <si>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</si>
  <si>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</si>
  <si>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</si>
  <si>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</si>
  <si>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</si>
  <si>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</si>
  <si>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</si>
  <si>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</si>
  <si>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</si>
  <si>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</si>
  <si>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</si>
  <si>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</si>
  <si>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</si>
  <si>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</si>
  <si>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</si>
  <si>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</si>
  <si>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</si>
  <si>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</si>
  <si>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</si>
  <si>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</si>
  <si>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</si>
  <si>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</si>
  <si>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</si>
  <si>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</si>
  <si>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</si>
  <si>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</si>
  <si>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</si>
  <si>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</si>
  <si>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</si>
  <si>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</si>
  <si>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</si>
  <si>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</si>
  <si>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</si>
  <si>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</si>
  <si>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</si>
  <si>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</si>
  <si>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</si>
  <si>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</si>
  <si>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</si>
  <si>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</si>
  <si>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</si>
  <si>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</si>
  <si>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</si>
  <si>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</si>
  <si>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</si>
  <si>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</si>
  <si>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</si>
  <si>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</si>
  <si>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</si>
  <si>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</si>
  <si>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</si>
  <si>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</si>
  <si>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</si>
  <si>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</si>
  <si>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</si>
  <si>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</si>
  <si>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</si>
  <si>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</si>
  <si>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</si>
  <si>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</si>
  <si>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</si>
  <si>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</si>
  <si>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</si>
  <si>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</si>
  <si>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</si>
  <si>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</si>
  <si>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</si>
  <si>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</si>
  <si>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</si>
  <si>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</si>
  <si>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</si>
  <si>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</si>
  <si>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</si>
  <si>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</si>
  <si>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</si>
  <si>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</si>
  <si>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</si>
  <si>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</si>
  <si>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</si>
  <si>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</si>
  <si>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</si>
  <si>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</si>
  <si>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</si>
  <si>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</si>
  <si>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</si>
  <si>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</si>
  <si>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</si>
  <si>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</si>
  <si>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</si>
  <si>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</si>
  <si>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</si>
  <si>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</si>
  <si>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</si>
  <si>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</si>
  <si>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</si>
  <si>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</si>
  <si>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</si>
  <si>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</si>
  <si>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</si>
  <si>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</si>
  <si>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</si>
  <si>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</si>
  <si>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</si>
  <si>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</si>
  <si>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</si>
  <si>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</si>
  <si>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</si>
  <si>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</si>
  <si>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</si>
  <si>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</si>
  <si>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</si>
  <si>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</si>
  <si>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</si>
  <si>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</si>
  <si>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</si>
  <si>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</si>
  <si>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</si>
  <si>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</si>
  <si>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</si>
  <si>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</si>
  <si>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</si>
  <si>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</si>
  <si>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</si>
  <si>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</si>
  <si>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</si>
  <si>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</si>
  <si>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</si>
  <si>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</si>
  <si>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</si>
  <si>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</si>
  <si>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</si>
  <si>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</si>
  <si>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</si>
  <si>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</si>
  <si>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</si>
  <si>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</si>
  <si>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</si>
  <si>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</si>
  <si>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</si>
  <si>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</si>
  <si>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</si>
  <si>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</si>
  <si>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</si>
  <si>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</si>
  <si>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</si>
  <si>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</si>
  <si>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</si>
  <si>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</si>
  <si>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</si>
  <si>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</si>
  <si>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</si>
  <si>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</si>
  <si>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</si>
  <si>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</si>
  <si>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</si>
  <si>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</si>
  <si>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</si>
  <si>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</si>
  <si>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</si>
  <si>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</si>
  <si>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</si>
  <si>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</si>
  <si>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</si>
  <si>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</si>
  <si>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</si>
  <si>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</si>
  <si>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</si>
  <si>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</si>
  <si>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</si>
  <si>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</si>
  <si>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</si>
  <si>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</si>
  <si>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</si>
  <si>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</si>
  <si>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</si>
  <si>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</si>
  <si>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</si>
  <si>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</si>
  <si>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</si>
  <si>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</si>
  <si>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</si>
  <si>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</si>
  <si>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</si>
  <si>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</si>
  <si>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</si>
  <si>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</si>
  <si>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</si>
  <si>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</si>
  <si>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</si>
  <si>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</si>
  <si>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</si>
  <si>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</si>
  <si>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</si>
  <si>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</si>
  <si>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</si>
  <si>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</si>
  <si>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</si>
  <si>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</si>
  <si>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</si>
  <si>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</si>
  <si>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</si>
  <si>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</si>
  <si>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</si>
  <si>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</si>
  <si>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</si>
  <si>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</si>
  <si>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</si>
  <si>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</si>
  <si>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</si>
  <si>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</si>
  <si>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</si>
  <si>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</si>
  <si>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</si>
  <si>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</si>
  <si>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</si>
  <si>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</si>
  <si>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</si>
  <si>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</si>
  <si>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</si>
  <si>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</si>
  <si>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</si>
  <si>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</si>
  <si>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</si>
  <si>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</si>
  <si>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</si>
  <si>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</si>
  <si>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</si>
  <si>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</si>
  <si>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</si>
  <si>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</si>
  <si>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</si>
  <si>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</si>
  <si>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</si>
  <si>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</si>
  <si>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</si>
  <si>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</si>
  <si>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</si>
  <si>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</si>
  <si>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</si>
  <si>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</si>
  <si>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</si>
  <si>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</si>
  <si>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</si>
  <si>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</si>
  <si>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</si>
  <si>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</si>
  <si>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</si>
  <si>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</si>
  <si>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</si>
  <si>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</si>
  <si>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</si>
  <si>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</si>
  <si>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</si>
  <si>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</si>
  <si>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</si>
  <si>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</si>
  <si>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</si>
  <si>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</si>
  <si>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</si>
  <si>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</si>
  <si>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</si>
  <si>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</si>
  <si>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</si>
  <si>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</si>
  <si>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</si>
  <si>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</si>
  <si>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</si>
  <si>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</si>
  <si>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</si>
  <si>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</si>
  <si>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</si>
  <si>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</si>
  <si>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</si>
  <si>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</si>
  <si>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</si>
  <si>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</si>
  <si>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</si>
  <si>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</si>
  <si>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</si>
  <si>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</si>
  <si>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</si>
  <si>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</si>
  <si>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</si>
  <si>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</si>
  <si>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</si>
  <si>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</si>
  <si>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</si>
  <si>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</si>
  <si>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</si>
  <si>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</si>
  <si>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</si>
  <si>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</si>
  <si>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</si>
  <si>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</si>
  <si>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</si>
  <si>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</si>
  <si>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</si>
  <si>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</si>
  <si>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</si>
  <si>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</si>
  <si>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</si>
  <si>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</si>
  <si>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</si>
  <si>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</si>
  <si>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</si>
  <si>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</si>
  <si>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</si>
  <si>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</si>
  <si>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</si>
  <si>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</si>
  <si>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</si>
  <si>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</si>
  <si>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</si>
  <si>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</si>
  <si>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</si>
  <si>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</si>
  <si>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</si>
  <si>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</si>
  <si>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</si>
  <si>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</si>
  <si>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</si>
  <si>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</si>
  <si>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</si>
  <si>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</si>
  <si>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</si>
  <si>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</si>
  <si>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</si>
  <si>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</si>
  <si>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</si>
  <si>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</si>
  <si>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</si>
  <si>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</si>
  <si>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</si>
  <si>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</si>
  <si>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</si>
  <si>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</si>
  <si>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</si>
  <si>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</si>
  <si>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</si>
  <si>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</si>
  <si>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</si>
  <si>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</si>
  <si>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</si>
  <si>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</si>
  <si>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</si>
  <si>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</si>
  <si>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</si>
  <si>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</si>
  <si>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</si>
  <si>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</si>
  <si>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</si>
  <si>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</si>
  <si>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</si>
  <si>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</si>
  <si>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</si>
  <si>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</si>
  <si>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</si>
  <si>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</si>
  <si>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</si>
  <si>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</si>
  <si>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</si>
  <si>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</si>
  <si>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</si>
  <si>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</si>
  <si>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</si>
  <si>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</si>
  <si>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</si>
  <si>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</si>
  <si>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</si>
  <si>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</si>
  <si>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</si>
  <si>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</si>
  <si>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</si>
  <si>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</si>
  <si>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</si>
  <si>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</si>
  <si>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</si>
  <si>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</si>
  <si>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</si>
  <si>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</si>
  <si>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</si>
  <si>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</si>
  <si>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</si>
  <si>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</si>
  <si>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</si>
  <si>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</si>
  <si>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</si>
  <si>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</si>
  <si>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</si>
  <si>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</si>
  <si>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</si>
  <si>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</si>
  <si>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</si>
  <si>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</si>
  <si>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</si>
  <si>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</si>
  <si>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</si>
  <si>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</si>
  <si>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</si>
  <si>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</si>
  <si>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</si>
  <si>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</si>
  <si>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</si>
  <si>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</si>
  <si>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</si>
  <si>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</si>
  <si>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</si>
  <si>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</si>
  <si>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</si>
  <si>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</si>
  <si>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</si>
  <si>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</si>
  <si>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</si>
  <si>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</si>
  <si>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</si>
  <si>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</si>
  <si>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</si>
  <si>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</si>
  <si>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</si>
  <si>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</si>
  <si>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</si>
  <si>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</si>
  <si>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</si>
  <si>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</si>
  <si>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</si>
  <si>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</si>
  <si>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</si>
  <si>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</si>
  <si>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</si>
  <si>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</si>
  <si>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</si>
  <si>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</si>
  <si>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</si>
  <si>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</si>
  <si>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</si>
  <si>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</si>
  <si>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</si>
  <si>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</si>
  <si>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</si>
  <si>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</si>
  <si>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</si>
  <si>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</si>
  <si>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</si>
  <si>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</si>
  <si>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</si>
  <si>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</si>
  <si>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</si>
  <si>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</si>
  <si>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</si>
  <si>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</si>
  <si>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</si>
  <si>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</si>
  <si>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</si>
  <si>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</si>
  <si>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</si>
  <si>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</si>
  <si>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</si>
  <si>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</si>
  <si>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</si>
  <si>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</si>
  <si>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</si>
  <si>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</si>
  <si>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</si>
  <si>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</si>
  <si>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</si>
  <si>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</si>
  <si>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</si>
  <si>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</si>
  <si>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</si>
  <si>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</si>
  <si>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</si>
  <si>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</si>
  <si>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</si>
  <si>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</si>
  <si>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</si>
  <si>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</si>
  <si>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</si>
  <si>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</si>
  <si>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</si>
  <si>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</si>
  <si>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</si>
  <si>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</si>
  <si>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</si>
  <si>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</si>
  <si>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</si>
  <si>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</si>
  <si>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</si>
  <si>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</si>
  <si>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</si>
  <si>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</si>
  <si>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</si>
  <si>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</si>
  <si>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</si>
  <si>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</si>
  <si>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</si>
  <si>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</si>
  <si>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</si>
  <si>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</si>
  <si>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</si>
  <si>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</si>
  <si>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</si>
  <si>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</si>
  <si>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</si>
  <si>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</si>
  <si>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</si>
  <si>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</si>
  <si>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</si>
  <si>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</si>
  <si>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</si>
  <si>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</si>
  <si>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</si>
  <si>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</si>
  <si>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</si>
  <si>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</si>
  <si>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</si>
  <si>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</si>
  <si>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</si>
  <si>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</si>
  <si>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</si>
  <si>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</si>
  <si>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</si>
  <si>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</si>
  <si>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</si>
  <si>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</si>
  <si>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</si>
  <si>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</si>
  <si>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</si>
  <si>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</si>
  <si>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</si>
  <si>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</si>
  <si>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</si>
  <si>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</si>
  <si>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</si>
  <si>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</si>
  <si>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</si>
  <si>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</si>
  <si>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</si>
  <si>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</si>
  <si>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</si>
  <si>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</si>
  <si>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</si>
  <si>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</si>
  <si>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</si>
  <si>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</si>
  <si>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</si>
  <si>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</si>
  <si>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</si>
  <si>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</si>
  <si>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</si>
  <si>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</si>
  <si>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</si>
  <si>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</si>
  <si>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</si>
  <si>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</si>
  <si>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</si>
  <si>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</si>
  <si>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</si>
  <si>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</si>
  <si>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</si>
  <si>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</si>
  <si>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</si>
  <si>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</si>
  <si>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</si>
  <si>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</si>
  <si>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</si>
  <si>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</si>
  <si>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</si>
  <si>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</si>
  <si>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</si>
  <si>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</si>
  <si>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</si>
  <si>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</si>
  <si>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</si>
  <si>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</si>
  <si>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</si>
  <si>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</si>
  <si>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</si>
  <si>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</si>
  <si>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</si>
  <si>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</si>
  <si>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</si>
  <si>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</si>
  <si>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</si>
  <si>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</si>
  <si>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</si>
  <si>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</si>
  <si>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</si>
  <si>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</si>
  <si>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</si>
  <si>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</si>
  <si>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</si>
  <si>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</si>
  <si>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</si>
  <si>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</si>
  <si>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</si>
  <si>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</si>
  <si>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</si>
  <si>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</si>
  <si>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</si>
  <si>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</si>
  <si>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</si>
  <si>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</si>
  <si>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</si>
  <si>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</si>
  <si>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</si>
  <si>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</si>
  <si>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</si>
  <si>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</si>
  <si>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</si>
  <si>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</si>
  <si>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</si>
  <si>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</si>
  <si>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</si>
  <si>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</si>
  <si>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</si>
  <si>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</si>
  <si>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</si>
  <si>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</si>
  <si>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</si>
  <si>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</si>
  <si>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</si>
  <si>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</si>
  <si>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</si>
  <si>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</si>
  <si>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</si>
  <si>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</si>
  <si>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</si>
  <si>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</si>
  <si>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</si>
  <si>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</si>
  <si>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</si>
  <si>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</si>
  <si>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</si>
  <si>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</si>
  <si>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</si>
  <si>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</si>
  <si>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</si>
  <si>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</si>
  <si>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</si>
  <si>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</si>
  <si>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</si>
  <si>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</si>
  <si>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</si>
  <si>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</si>
  <si>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</si>
  <si>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</si>
  <si>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</si>
  <si>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</si>
  <si>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</si>
  <si>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</si>
  <si>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</si>
  <si>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</si>
  <si>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</si>
  <si>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</si>
  <si>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</si>
  <si>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</si>
  <si>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</si>
  <si>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</si>
  <si>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</si>
  <si>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</si>
  <si>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</si>
  <si>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</si>
  <si>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</si>
  <si>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</si>
  <si>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</si>
  <si>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</si>
  <si>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</si>
  <si>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</si>
  <si>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</si>
  <si>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</si>
  <si>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</si>
  <si>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</si>
  <si>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</si>
  <si>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</si>
  <si>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</si>
  <si>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</si>
  <si>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</si>
  <si>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</si>
  <si>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</si>
  <si>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</si>
  <si>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</si>
  <si>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</si>
  <si>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</si>
  <si>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</si>
  <si>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</si>
  <si>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</si>
  <si>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</si>
  <si>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</si>
  <si>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</si>
  <si>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</si>
  <si>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</si>
  <si>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</si>
  <si>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</si>
  <si>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</si>
  <si>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</si>
  <si>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</si>
  <si>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</si>
  <si>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</si>
  <si>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</si>
  <si>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</si>
  <si>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</si>
  <si>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</si>
  <si>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</si>
  <si>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</si>
  <si>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</si>
  <si>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</si>
  <si>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</si>
  <si>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</si>
  <si>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</si>
  <si>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</si>
  <si>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</si>
  <si>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</si>
  <si>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</si>
  <si>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</si>
  <si>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</si>
  <si>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</si>
  <si>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</si>
  <si>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</si>
  <si>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</si>
  <si>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</si>
  <si>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</si>
  <si>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</si>
  <si>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</si>
  <si>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</si>
  <si>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</si>
  <si>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</si>
  <si>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</si>
  <si>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</si>
  <si>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</si>
  <si>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</si>
  <si>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</si>
  <si>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</si>
  <si>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</si>
  <si>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</si>
  <si>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</si>
  <si>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</si>
  <si>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</si>
  <si>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</si>
  <si>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</si>
  <si>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</si>
  <si>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</si>
  <si>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</si>
  <si>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</si>
  <si>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</si>
  <si>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</si>
  <si>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</si>
  <si>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</si>
  <si>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</si>
  <si>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</si>
  <si>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</si>
  <si>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</si>
  <si>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</si>
  <si>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</si>
  <si>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</si>
  <si>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</si>
  <si>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</si>
  <si>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</si>
  <si>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</si>
  <si>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</si>
  <si>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</si>
  <si>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</si>
  <si>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</si>
  <si>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</si>
  <si>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</si>
  <si>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</si>
  <si>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</si>
  <si>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</si>
  <si>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</si>
  <si>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</si>
  <si>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</si>
  <si>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</si>
  <si>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</si>
  <si>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</si>
  <si>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</si>
  <si>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</si>
  <si>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</si>
  <si>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</si>
  <si>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</si>
  <si>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</si>
  <si>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</si>
  <si>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</si>
  <si>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</si>
  <si>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</si>
  <si>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</si>
  <si>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</si>
  <si>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</si>
  <si>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</si>
  <si>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</si>
  <si>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</si>
  <si>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</si>
  <si>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</si>
  <si>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</si>
  <si>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</si>
  <si>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</si>
  <si>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</si>
  <si>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</si>
  <si>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</si>
  <si>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</si>
  <si>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</si>
  <si>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</si>
  <si>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</si>
  <si>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</si>
  <si>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</si>
  <si>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</si>
  <si>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</si>
  <si>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</si>
  <si>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</si>
  <si>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</si>
  <si>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</si>
  <si>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</si>
  <si>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</si>
  <si>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</si>
  <si>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</si>
  <si>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</si>
  <si>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</si>
  <si>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</si>
  <si>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</si>
  <si>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</si>
  <si>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</si>
  <si>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</si>
  <si>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</si>
  <si>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</si>
  <si>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</si>
  <si>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</si>
  <si>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</si>
  <si>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</si>
  <si>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</si>
  <si>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</si>
  <si>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</si>
  <si>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</si>
  <si>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</si>
  <si>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</si>
  <si>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</si>
  <si>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</si>
  <si>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</si>
  <si>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</si>
  <si>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</si>
  <si>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</si>
  <si>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</si>
  <si>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</si>
  <si>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</si>
  <si>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</si>
  <si>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</si>
  <si>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</si>
  <si>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</si>
  <si>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</si>
  <si>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</si>
  <si>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</si>
  <si>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</si>
  <si>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</si>
  <si>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</si>
  <si>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</si>
  <si>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</si>
  <si>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</si>
  <si>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</si>
  <si>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</si>
  <si>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</si>
  <si>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</si>
  <si>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</si>
  <si>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</si>
  <si>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</si>
  <si>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</si>
  <si>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</si>
  <si>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</si>
  <si>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</si>
  <si>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</si>
  <si>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</si>
  <si>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</si>
  <si>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</si>
  <si>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</si>
  <si>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</si>
  <si>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</si>
  <si>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</si>
  <si>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</si>
  <si>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</si>
  <si>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</si>
  <si>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</si>
  <si>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</si>
  <si>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</si>
  <si>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</si>
  <si>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</si>
  <si>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</si>
  <si>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</si>
  <si>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</si>
  <si>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</si>
  <si>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</si>
  <si>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</si>
  <si>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</si>
  <si>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</si>
  <si>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</si>
  <si>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</si>
  <si>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</si>
  <si>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</si>
  <si>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</si>
  <si>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</si>
  <si>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</si>
  <si>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</si>
  <si>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</si>
  <si>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</si>
  <si>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</si>
  <si>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</si>
  <si>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</si>
  <si>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</si>
  <si>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</si>
  <si>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</si>
  <si>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</si>
  <si>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</si>
  <si>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</si>
  <si>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</si>
  <si>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</si>
  <si>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</si>
  <si>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</si>
  <si>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</si>
  <si>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</si>
  <si>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</si>
  <si>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</si>
  <si>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</si>
  <si>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</si>
  <si>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</si>
  <si>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</si>
  <si>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</si>
  <si>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</si>
  <si>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</si>
  <si>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</si>
  <si>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</si>
  <si>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</si>
  <si>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</si>
  <si>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</si>
  <si>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</si>
  <si>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</si>
  <si>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</si>
  <si>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</si>
  <si>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</si>
  <si>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</si>
  <si>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</si>
  <si>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</si>
  <si>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</si>
  <si>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</si>
  <si>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</si>
  <si>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</si>
  <si>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</si>
  <si>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</si>
  <si>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</si>
  <si>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</si>
  <si>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</si>
  <si>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</si>
  <si>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</si>
  <si>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</si>
  <si>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</si>
  <si>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</si>
  <si>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</si>
  <si>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</si>
  <si>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</si>
  <si>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</si>
  <si>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</si>
  <si>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</si>
  <si>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</si>
  <si>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</si>
  <si>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</si>
  <si>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</si>
  <si>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</si>
  <si>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</si>
  <si>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</si>
  <si>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</si>
  <si>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</si>
  <si>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</si>
  <si>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</si>
  <si>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</si>
  <si>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</si>
  <si>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</si>
  <si>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</si>
  <si>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</si>
  <si>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</si>
  <si>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</si>
  <si>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</si>
  <si>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</si>
  <si>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</si>
  <si>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</si>
  <si>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</si>
  <si>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</si>
  <si>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</si>
  <si>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</si>
  <si>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</si>
  <si>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</si>
  <si>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</si>
  <si>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</si>
  <si>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</si>
  <si>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</si>
  <si>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</si>
  <si>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</si>
  <si>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</si>
  <si>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</si>
  <si>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</si>
  <si>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</si>
  <si>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</si>
  <si>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</si>
  <si>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</si>
  <si>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</si>
  <si>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</si>
  <si>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</si>
  <si>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</si>
  <si>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</si>
  <si>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</si>
  <si>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</si>
  <si>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</si>
  <si>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</si>
  <si>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</si>
  <si>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</si>
  <si>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</si>
  <si>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</si>
  <si>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</si>
  <si>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</si>
  <si>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</si>
  <si>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</si>
  <si>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</si>
  <si>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</si>
  <si>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</si>
  <si>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</si>
  <si>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</si>
  <si>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</si>
  <si>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</si>
  <si>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</si>
  <si>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</si>
  <si>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</si>
  <si>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</si>
  <si>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</si>
  <si>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</si>
  <si>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</si>
  <si>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</si>
  <si>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</si>
  <si>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</si>
  <si>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</si>
  <si>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</si>
  <si>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</si>
  <si>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</si>
  <si>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</si>
  <si>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</si>
  <si>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</si>
  <si>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</si>
  <si>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</si>
  <si>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</si>
  <si>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</si>
  <si>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</si>
  <si>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</si>
  <si>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</si>
  <si>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</si>
  <si>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</si>
  <si>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</si>
  <si>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</si>
  <si>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</si>
  <si>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</si>
  <si>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</si>
  <si>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</si>
  <si>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</si>
  <si>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</si>
  <si>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</si>
  <si>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</si>
  <si>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</si>
  <si>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</si>
  <si>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</si>
  <si>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</si>
  <si>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</si>
  <si>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</si>
  <si>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</si>
  <si>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</si>
  <si>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</si>
  <si>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</si>
  <si>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</si>
  <si>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</si>
  <si>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</si>
  <si>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</si>
  <si>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</si>
  <si>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</si>
  <si>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</si>
  <si>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</si>
  <si>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</si>
  <si>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</si>
  <si>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</si>
  <si>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</si>
  <si>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</si>
  <si>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</si>
  <si>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</si>
  <si>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</si>
  <si>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</si>
  <si>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</si>
  <si>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</si>
  <si>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</si>
  <si>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</si>
  <si>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</si>
  <si>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</si>
  <si>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</si>
  <si>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</si>
  <si>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</si>
  <si>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</si>
  <si>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</si>
  <si>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</si>
  <si>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</si>
  <si>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</si>
  <si>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</si>
  <si>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</si>
  <si>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</si>
  <si>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</si>
  <si>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</si>
  <si>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</si>
  <si>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</si>
  <si>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</si>
  <si>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</si>
  <si>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</si>
  <si>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</si>
  <si>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</si>
  <si>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</si>
  <si>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</si>
  <si>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</si>
  <si>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</si>
  <si>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</si>
  <si>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</si>
  <si>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</si>
  <si>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</si>
  <si>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</si>
  <si>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</si>
  <si>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</si>
  <si>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</si>
  <si>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</si>
  <si>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</si>
  <si>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</si>
  <si>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</si>
  <si>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</si>
  <si>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</si>
  <si>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</si>
  <si>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</si>
  <si>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</si>
  <si>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</si>
  <si>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</si>
  <si>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</si>
  <si>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</si>
  <si>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</si>
  <si>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</si>
  <si>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</si>
  <si>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</si>
  <si>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</si>
  <si>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</si>
  <si>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</si>
  <si>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</si>
  <si>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</si>
  <si>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</si>
  <si>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</si>
  <si>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</si>
  <si>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</si>
  <si>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</si>
  <si>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</si>
  <si>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</si>
  <si>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</si>
  <si>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</si>
  <si>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</si>
  <si>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</si>
  <si>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</si>
  <si>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</si>
  <si>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</si>
  <si>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</si>
  <si>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</si>
  <si>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</si>
  <si>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</si>
  <si>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</si>
  <si>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</si>
  <si>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</si>
  <si>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</si>
  <si>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</si>
  <si>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</si>
  <si>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</si>
  <si>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</si>
  <si>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</si>
  <si>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</si>
  <si>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</si>
  <si>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</si>
  <si>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</si>
  <si>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</si>
  <si>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</si>
  <si>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</si>
  <si>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</si>
  <si>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</si>
  <si>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</si>
  <si>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</si>
  <si>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</si>
  <si>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</si>
  <si>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</si>
  <si>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</si>
  <si>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</si>
  <si>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</si>
  <si>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</si>
  <si>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</si>
  <si>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</si>
  <si>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</si>
  <si>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</si>
  <si>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</si>
  <si>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</si>
  <si>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</si>
  <si>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</si>
  <si>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</si>
  <si>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</si>
  <si>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</si>
  <si>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</si>
  <si>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</si>
  <si>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</si>
  <si>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</si>
  <si>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</si>
  <si>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</si>
  <si>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</si>
  <si>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</si>
  <si>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</si>
  <si>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</si>
  <si>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</si>
  <si>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</si>
  <si>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</si>
  <si>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</si>
  <si>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</si>
  <si>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</si>
  <si>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</si>
  <si>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</si>
  <si>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</si>
  <si>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</si>
  <si>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</si>
  <si>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</si>
  <si>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</si>
  <si>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</si>
  <si>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</si>
  <si>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</si>
  <si>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</si>
  <si>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</si>
  <si>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</si>
  <si>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</si>
  <si>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</si>
  <si>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</si>
  <si>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</si>
  <si>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</si>
  <si>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</si>
  <si>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</si>
  <si>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</si>
  <si>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</si>
  <si>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</si>
  <si>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</si>
  <si>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</si>
  <si>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</si>
  <si>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</si>
  <si>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</si>
  <si>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</si>
  <si>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</si>
  <si>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</si>
  <si>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</si>
  <si>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</si>
  <si>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</si>
  <si>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</si>
  <si>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</si>
  <si>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</si>
  <si>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</si>
  <si>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</si>
  <si>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</si>
  <si>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</si>
  <si>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</si>
  <si>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</si>
  <si>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</si>
  <si>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</si>
  <si>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</si>
  <si>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</si>
  <si>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</si>
  <si>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</si>
  <si>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</si>
  <si>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</si>
  <si>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</si>
  <si>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</si>
  <si>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</si>
  <si>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</si>
  <si>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</si>
  <si>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</si>
  <si>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</si>
  <si>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</si>
  <si>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</si>
  <si>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</si>
  <si>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</si>
  <si>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</si>
  <si>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</si>
  <si>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</si>
  <si>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</si>
  <si>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</si>
  <si>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</si>
  <si>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</si>
  <si>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</si>
  <si>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</si>
  <si>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</si>
  <si>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</si>
  <si>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</si>
  <si>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</si>
  <si>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</si>
  <si>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</si>
  <si>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</si>
  <si>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</si>
  <si>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</si>
  <si>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</si>
  <si>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</si>
  <si>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</si>
  <si>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</si>
  <si>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</si>
  <si>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</si>
  <si>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</si>
  <si>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</si>
  <si>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</si>
  <si>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</si>
  <si>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</si>
  <si>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</si>
  <si>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</si>
  <si>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</si>
  <si>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</si>
  <si>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</si>
  <si>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</si>
  <si>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</si>
  <si>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</si>
  <si>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</si>
  <si>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</si>
  <si>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</si>
  <si>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</si>
  <si>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</si>
  <si>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</si>
  <si>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</si>
  <si>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</si>
  <si>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</si>
  <si>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</si>
  <si>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</si>
  <si>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</si>
  <si>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</si>
  <si>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</si>
  <si>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</si>
  <si>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</si>
  <si>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</si>
  <si>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</si>
  <si>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</si>
  <si>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</si>
  <si>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</si>
  <si>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</si>
  <si>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</si>
  <si>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</si>
  <si>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</si>
  <si>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</si>
  <si>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</si>
  <si>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</si>
  <si>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</si>
  <si>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</si>
  <si>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</si>
  <si>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</si>
  <si>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</si>
  <si>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</si>
  <si>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</si>
  <si>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</si>
  <si>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</si>
  <si>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</si>
  <si>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</si>
  <si>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</si>
  <si>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</si>
  <si>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</si>
  <si>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</si>
  <si>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</si>
  <si>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</si>
  <si>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</si>
  <si>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</si>
  <si>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</si>
  <si>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</si>
  <si>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</si>
  <si>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</si>
  <si>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</si>
  <si>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</si>
  <si>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</si>
  <si>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</si>
  <si>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</si>
  <si>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</si>
  <si>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</si>
  <si>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</si>
  <si>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</si>
  <si>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</si>
  <si>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</si>
  <si>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</si>
  <si>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</si>
  <si>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</si>
  <si>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</si>
  <si>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</si>
  <si>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</si>
  <si>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</si>
  <si>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</si>
  <si>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</si>
  <si>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</si>
  <si>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</si>
  <si>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</si>
  <si>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</si>
  <si>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</si>
  <si>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</si>
  <si>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</si>
  <si>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</si>
  <si>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</si>
  <si>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</si>
  <si>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</si>
  <si>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</si>
  <si>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</si>
  <si>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</si>
  <si>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</si>
  <si>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</si>
  <si>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</si>
  <si>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</si>
  <si>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</si>
  <si>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</si>
  <si>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</si>
  <si>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</si>
  <si>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</si>
  <si>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</si>
  <si>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</si>
  <si>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</si>
  <si>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</si>
  <si>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</si>
  <si>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</si>
  <si>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</si>
  <si>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</si>
  <si>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</si>
  <si>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</si>
  <si>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</si>
  <si>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</si>
  <si>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</si>
  <si>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</si>
  <si>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</si>
  <si>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</si>
  <si>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</si>
  <si>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</si>
  <si>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</si>
  <si>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</si>
  <si>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</si>
  <si>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</si>
  <si>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</si>
  <si>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</si>
  <si>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</si>
  <si>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</si>
  <si>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</si>
  <si>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</si>
  <si>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</si>
  <si>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</si>
  <si>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</si>
  <si>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</si>
  <si>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</si>
  <si>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</si>
  <si>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</si>
  <si>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</si>
  <si>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</si>
  <si>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</si>
  <si>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</si>
  <si>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</si>
  <si>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</si>
  <si>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</si>
  <si>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</si>
  <si>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</si>
  <si>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</si>
  <si>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</si>
  <si>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</si>
  <si>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</si>
  <si>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</si>
  <si>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</si>
  <si>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</si>
  <si>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</si>
  <si>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</si>
  <si>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</si>
  <si>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</si>
  <si>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</si>
  <si>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</si>
  <si>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</si>
  <si>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</si>
  <si>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</si>
  <si>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</si>
  <si>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</si>
  <si>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</si>
  <si>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</si>
  <si>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</si>
  <si>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</si>
  <si>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</si>
  <si>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</si>
  <si>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</si>
  <si>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</si>
  <si>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</si>
  <si>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</si>
  <si>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</si>
  <si>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</si>
  <si>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</si>
  <si>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</si>
  <si>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</si>
  <si>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</si>
  <si>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</si>
  <si>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</si>
  <si>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</si>
  <si>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</si>
  <si>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</si>
  <si>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</si>
  <si>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</si>
  <si>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</si>
  <si>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</si>
  <si>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</si>
  <si>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</si>
  <si>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</si>
  <si>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</si>
  <si>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</si>
  <si>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</si>
  <si>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</si>
  <si>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</si>
  <si>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</si>
  <si>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</si>
  <si>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</si>
  <si>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</si>
  <si>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</si>
  <si>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</si>
  <si>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</si>
  <si>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</si>
  <si>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</si>
  <si>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</si>
  <si>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</si>
  <si>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</si>
  <si>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</si>
  <si>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</si>
  <si>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</si>
  <si>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</si>
  <si>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</si>
  <si>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</si>
  <si>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</si>
  <si>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</si>
  <si>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</si>
  <si>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</si>
  <si>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</si>
  <si>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</si>
  <si>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</si>
  <si>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</si>
  <si>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</si>
  <si>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</si>
  <si>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</si>
  <si>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</si>
  <si>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</si>
  <si>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</si>
  <si>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</si>
  <si>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</si>
  <si>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</si>
  <si>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</si>
  <si>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</si>
  <si>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</si>
  <si>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</si>
  <si>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</si>
  <si>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</si>
  <si>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</si>
  <si>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</si>
  <si>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</si>
  <si>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</si>
  <si>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</si>
  <si>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</si>
  <si>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</si>
  <si>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</si>
  <si>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</si>
  <si>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</si>
  <si>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</si>
  <si>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</si>
  <si>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</si>
  <si>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</si>
  <si>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</si>
  <si>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</si>
  <si>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</si>
  <si>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</si>
  <si>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</si>
  <si>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</si>
  <si>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</si>
  <si>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</si>
  <si>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</si>
  <si>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</si>
  <si>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</si>
  <si>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</si>
  <si>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</si>
  <si>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</si>
  <si>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</si>
  <si>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</si>
  <si>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</si>
  <si>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</si>
  <si>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</si>
  <si>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</si>
  <si>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</si>
  <si>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</si>
  <si>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</si>
  <si>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</si>
  <si>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</si>
  <si>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</si>
  <si>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</si>
  <si>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</si>
  <si>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</si>
  <si>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</si>
  <si>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</si>
  <si>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</si>
  <si>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</si>
  <si>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</si>
  <si>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</si>
  <si>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</si>
  <si>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</si>
  <si>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</si>
  <si>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</si>
  <si>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</si>
  <si>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</si>
  <si>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</si>
  <si>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</si>
  <si>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</si>
  <si>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</si>
  <si>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</si>
  <si>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</si>
  <si>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</si>
  <si>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</si>
  <si>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</si>
  <si>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</si>
  <si>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</si>
  <si>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</si>
  <si>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</si>
  <si>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</si>
  <si>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</si>
  <si>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</si>
  <si>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</si>
  <si>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</si>
  <si>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</si>
  <si>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</si>
  <si>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</si>
  <si>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</si>
  <si>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</si>
  <si>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</si>
  <si>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</si>
  <si>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</si>
  <si>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</si>
  <si>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</si>
  <si>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</si>
  <si>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</si>
  <si>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</si>
  <si>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</si>
  <si>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</si>
  <si>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</si>
  <si>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</si>
  <si>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</si>
  <si>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</si>
  <si>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</si>
  <si>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</si>
  <si>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</si>
  <si>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</si>
  <si>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</si>
  <si>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</si>
  <si>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</si>
  <si>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</si>
  <si>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</si>
  <si>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</si>
  <si>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</si>
  <si>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</si>
  <si>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</si>
  <si>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</si>
  <si>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</si>
  <si>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</si>
  <si>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</si>
  <si>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</si>
  <si>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</si>
  <si>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</si>
  <si>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</si>
  <si>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</si>
  <si>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</si>
  <si>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</si>
  <si>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</si>
  <si>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</si>
  <si>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</si>
  <si>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</si>
  <si>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</si>
  <si>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</si>
  <si>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</si>
  <si>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</si>
  <si>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</si>
  <si>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</si>
  <si>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</si>
  <si>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</si>
  <si>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</si>
  <si>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</si>
  <si>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</si>
  <si>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</si>
  <si>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</si>
  <si>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</si>
  <si>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</si>
  <si>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</si>
  <si>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</si>
  <si>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</si>
  <si>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</si>
  <si>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</si>
  <si>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</si>
  <si>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</si>
  <si>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</si>
  <si>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</si>
  <si>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</si>
  <si>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</si>
  <si>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</si>
  <si>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</si>
  <si>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</si>
  <si>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</si>
  <si>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</si>
  <si>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</si>
  <si>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</si>
  <si>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</si>
  <si>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</si>
  <si>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</si>
  <si>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</si>
  <si>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</si>
  <si>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</si>
  <si>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</si>
  <si>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</si>
  <si>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</si>
  <si>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</si>
  <si>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</si>
  <si>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</si>
  <si>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</si>
  <si>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</si>
  <si>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</si>
  <si>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</si>
  <si>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</si>
  <si>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</si>
  <si>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</si>
  <si>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</si>
  <si>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</si>
  <si>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</si>
  <si>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</si>
  <si>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</si>
  <si>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</si>
  <si>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</si>
  <si>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</si>
  <si>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</si>
  <si>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</si>
  <si>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</si>
  <si>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</si>
  <si>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</si>
  <si>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</si>
  <si>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</si>
  <si>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</si>
  <si>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</si>
  <si>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</si>
  <si>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</si>
  <si>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</si>
  <si>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</si>
  <si>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</si>
  <si>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</si>
  <si>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</si>
  <si>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</si>
  <si>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</si>
  <si>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</si>
  <si>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</si>
  <si>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</si>
  <si>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</si>
  <si>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</si>
  <si>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</si>
  <si>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</si>
  <si>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</si>
  <si>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</si>
  <si>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</si>
  <si>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</si>
  <si>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</si>
  <si>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</si>
  <si>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</si>
  <si>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</si>
  <si>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</si>
  <si>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</si>
  <si>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</si>
  <si>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</si>
  <si>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</si>
  <si>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</si>
  <si>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</si>
  <si>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</si>
  <si>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</si>
  <si>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</si>
  <si>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</si>
  <si>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</si>
  <si>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</si>
  <si>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</si>
  <si>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</si>
  <si>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</si>
  <si>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</si>
  <si>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</si>
  <si>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</si>
  <si>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</si>
  <si>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</si>
  <si>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</si>
  <si>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</si>
  <si>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</si>
  <si>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</si>
  <si>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</si>
  <si>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</si>
  <si>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</si>
  <si>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</si>
  <si>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</si>
  <si>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</si>
  <si>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</si>
  <si>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</si>
  <si>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</si>
  <si>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</si>
  <si>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</si>
  <si>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</si>
  <si>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</si>
  <si>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</si>
  <si>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</si>
  <si>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</si>
  <si>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</si>
  <si>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</si>
  <si>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</si>
  <si>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</si>
  <si>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</si>
  <si>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</si>
  <si>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</si>
  <si>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</si>
  <si>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</si>
  <si>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</si>
  <si>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</si>
  <si>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</si>
  <si>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</si>
  <si>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</si>
  <si>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</si>
  <si>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</si>
  <si>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</si>
  <si>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</si>
  <si>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</si>
  <si>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</si>
  <si>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</si>
  <si>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</si>
  <si>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</si>
  <si>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</si>
  <si>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</si>
  <si>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</si>
  <si>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</si>
  <si>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</si>
  <si>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</si>
  <si>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</si>
  <si>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</si>
  <si>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</si>
  <si>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</si>
  <si>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</si>
  <si>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</si>
  <si>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</si>
  <si>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</si>
  <si>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</si>
  <si>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</si>
  <si>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</si>
  <si>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</si>
  <si>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</si>
  <si>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</si>
  <si>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</si>
  <si>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</si>
  <si>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</si>
  <si>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</si>
  <si>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</si>
  <si>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</si>
  <si>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</si>
  <si>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</si>
  <si>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</si>
  <si>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</si>
  <si>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</si>
  <si>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</si>
  <si>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</si>
  <si>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</si>
  <si>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</si>
  <si>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</si>
  <si>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</si>
  <si>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</si>
  <si>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</si>
  <si>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</si>
  <si>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</si>
  <si>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</si>
  <si>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</si>
  <si>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</si>
  <si>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</si>
  <si>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</si>
  <si>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</si>
  <si>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</si>
  <si>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</si>
  <si>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</si>
  <si>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</si>
  <si>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</si>
  <si>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</si>
  <si>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</si>
  <si>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</si>
  <si>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</si>
  <si>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</si>
  <si>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</si>
  <si>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</si>
  <si>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</si>
  <si>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</si>
  <si>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</si>
  <si>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</si>
  <si>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</si>
  <si>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</si>
  <si>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</si>
  <si>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</si>
  <si>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</si>
  <si>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</si>
  <si>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</si>
  <si>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</si>
  <si>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</si>
  <si>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</si>
  <si>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</si>
  <si>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</si>
  <si>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</si>
  <si>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</si>
  <si>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</si>
  <si>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</si>
  <si>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</si>
  <si>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</si>
  <si>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</si>
  <si>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</si>
  <si>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</si>
  <si>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</si>
  <si>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</si>
  <si>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</si>
  <si>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</si>
  <si>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</si>
  <si>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</si>
  <si>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</si>
  <si>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</si>
  <si>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</si>
  <si>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</si>
  <si>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</si>
  <si>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</si>
  <si>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</si>
  <si>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</si>
  <si>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</si>
  <si>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</si>
  <si>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</si>
  <si>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</si>
  <si>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</si>
  <si>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</si>
  <si>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</si>
  <si>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</si>
  <si>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</si>
  <si>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</si>
  <si>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</si>
  <si>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</si>
  <si>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</si>
  <si>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</si>
  <si>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</si>
  <si>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</si>
  <si>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</si>
  <si>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</si>
  <si>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</si>
  <si>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</si>
  <si>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</si>
  <si>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</si>
  <si>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</si>
  <si>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</si>
  <si>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</si>
  <si>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</si>
  <si>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</si>
  <si>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</si>
  <si>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</si>
  <si>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</si>
  <si>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</si>
  <si>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</si>
  <si>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</si>
  <si>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</si>
  <si>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</si>
  <si>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</si>
  <si>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</si>
  <si>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</si>
  <si>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</si>
  <si>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</si>
  <si>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</si>
  <si>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</si>
  <si>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</si>
  <si>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</si>
  <si>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</si>
  <si>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</si>
  <si>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</si>
  <si>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</si>
  <si>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</si>
  <si>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</si>
  <si>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</si>
  <si>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</si>
  <si>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</si>
  <si>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</si>
  <si>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</si>
  <si>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</si>
  <si>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</si>
  <si>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</si>
  <si>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</si>
  <si>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</si>
  <si>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</si>
  <si>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</si>
  <si>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</si>
  <si>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</si>
  <si>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</si>
  <si>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</si>
  <si>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</si>
  <si>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</si>
  <si>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</si>
  <si>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</si>
  <si>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</si>
  <si>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</si>
  <si>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</si>
  <si>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</si>
  <si>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</si>
  <si>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</si>
  <si>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</si>
  <si>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</si>
  <si>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</si>
  <si>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</si>
  <si>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</si>
  <si>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</si>
  <si>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</si>
  <si>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</si>
  <si>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</si>
  <si>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</si>
  <si>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</si>
  <si>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</si>
  <si>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</si>
  <si>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</si>
  <si>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</si>
  <si>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</si>
  <si>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</si>
  <si>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</si>
  <si>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</si>
  <si>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</si>
  <si>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</si>
  <si>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</si>
  <si>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</si>
  <si>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</si>
  <si>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</si>
  <si>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</si>
  <si>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</si>
  <si>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</si>
  <si>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</si>
  <si>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</si>
  <si>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</si>
  <si>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</si>
  <si>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</si>
  <si>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</si>
  <si>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</si>
  <si>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</si>
  <si>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</si>
  <si>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</si>
  <si>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</si>
  <si>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</si>
  <si>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</si>
  <si>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</si>
  <si>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</si>
  <si>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</si>
  <si>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</si>
  <si>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</si>
  <si>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</si>
  <si>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</si>
  <si>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</si>
  <si>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</si>
  <si>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</si>
  <si>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</si>
  <si>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</si>
  <si>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</si>
  <si>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</si>
  <si>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</si>
  <si>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</si>
  <si>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</si>
  <si>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</si>
  <si>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</si>
  <si>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</si>
  <si>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</si>
  <si>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</si>
  <si>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</si>
  <si>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</si>
  <si>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</si>
  <si>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</si>
  <si>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</si>
  <si>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</si>
  <si>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</si>
  <si>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</si>
  <si>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</si>
  <si>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</si>
  <si>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</si>
  <si>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</si>
  <si>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</si>
  <si>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</si>
  <si>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</si>
  <si>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</si>
  <si>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</si>
  <si>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</si>
  <si>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</si>
  <si>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</si>
  <si>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</si>
  <si>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</si>
  <si>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</si>
  <si>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</si>
  <si>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</si>
  <si>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</si>
  <si>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</si>
  <si>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</si>
  <si>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</si>
  <si>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</si>
  <si>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</si>
  <si>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</si>
  <si>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</si>
  <si>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</si>
  <si>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</si>
  <si>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</si>
  <si>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</si>
  <si>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</si>
  <si>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</si>
  <si>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</si>
  <si>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</si>
  <si>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</si>
  <si>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</si>
  <si>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</si>
  <si>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</si>
  <si>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</si>
  <si>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</si>
  <si>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</si>
  <si>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</si>
  <si>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</si>
  <si>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</si>
  <si>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</si>
  <si>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</si>
  <si>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</si>
  <si>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</si>
  <si>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</si>
  <si>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</si>
  <si>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</si>
  <si>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</si>
  <si>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</si>
  <si>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</si>
  <si>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</si>
  <si>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</si>
  <si>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</si>
  <si>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</si>
  <si>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</si>
  <si>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</si>
  <si>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</si>
  <si>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</si>
  <si>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</si>
  <si>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</si>
  <si>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</si>
  <si>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</si>
  <si>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</si>
  <si>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</si>
  <si>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</si>
  <si>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</si>
  <si>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</si>
  <si>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</si>
  <si>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</si>
  <si>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</si>
  <si>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</si>
  <si>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</si>
  <si>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</si>
  <si>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</si>
  <si>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</si>
  <si>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</si>
  <si>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</si>
  <si>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</si>
  <si>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</si>
  <si>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</si>
  <si>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</si>
  <si>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</si>
  <si>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</si>
  <si>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</si>
  <si>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</si>
  <si>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</si>
  <si>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</si>
  <si>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</si>
  <si>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</si>
  <si>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</si>
  <si>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</si>
  <si>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</si>
  <si>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</si>
  <si>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</si>
  <si>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</si>
  <si>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</si>
  <si>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</si>
  <si>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</si>
  <si>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</si>
  <si>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</si>
  <si>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</si>
  <si>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</si>
  <si>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</si>
  <si>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</si>
  <si>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</si>
  <si>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</si>
  <si>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</si>
  <si>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</si>
  <si>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</si>
  <si>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</si>
  <si>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</si>
  <si>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</si>
  <si>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</si>
  <si>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</si>
  <si>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</si>
  <si>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</si>
  <si>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</si>
  <si>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</si>
  <si>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</si>
  <si>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</si>
  <si>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</si>
  <si>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</si>
  <si>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</si>
  <si>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</si>
  <si>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</si>
  <si>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</si>
  <si>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</si>
  <si>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</si>
  <si>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</si>
  <si>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</si>
  <si>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</si>
  <si>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</si>
  <si>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</si>
  <si>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</si>
  <si>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</si>
  <si>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</si>
  <si>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</si>
  <si>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</si>
  <si>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</si>
  <si>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</si>
  <si>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</si>
  <si>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</si>
  <si>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</si>
  <si>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</si>
  <si>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</si>
  <si>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</si>
  <si>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</si>
  <si>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</si>
  <si>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</si>
  <si>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</si>
  <si>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</si>
  <si>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</si>
  <si>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</si>
  <si>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</si>
  <si>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</si>
  <si>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</si>
  <si>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</si>
  <si>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</si>
  <si>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</si>
  <si>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</si>
  <si>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</si>
  <si>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</si>
  <si>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</si>
  <si>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</si>
  <si>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</si>
  <si>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</si>
  <si>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</si>
  <si>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</si>
  <si>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</si>
  <si>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</si>
  <si>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</si>
  <si>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</si>
  <si>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</si>
  <si>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</si>
  <si>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</si>
  <si>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</si>
  <si>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</si>
  <si>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</si>
  <si>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</si>
  <si>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</si>
  <si>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</si>
  <si>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</si>
  <si>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</si>
  <si>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</si>
  <si>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</si>
  <si>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</si>
  <si>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</si>
  <si>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</si>
  <si>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</si>
  <si>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</si>
  <si>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</si>
  <si>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</si>
  <si>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</si>
  <si>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</si>
  <si>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</si>
  <si>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</si>
  <si>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</si>
  <si>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</si>
  <si>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</si>
  <si>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</si>
  <si>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</si>
  <si>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</si>
  <si>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</si>
  <si>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</si>
  <si>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</si>
  <si>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</si>
  <si>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</si>
  <si>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</si>
  <si>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</si>
  <si>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</si>
  <si>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</si>
  <si>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</si>
  <si>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</si>
  <si>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</si>
  <si>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</si>
  <si>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</si>
  <si>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</si>
  <si>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</si>
  <si>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</si>
  <si>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</si>
  <si>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</si>
  <si>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</si>
  <si>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</si>
  <si>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</si>
  <si>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</si>
  <si>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</si>
  <si>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</si>
  <si>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</si>
  <si>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</si>
  <si>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</si>
  <si>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</si>
  <si>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</si>
  <si>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</si>
  <si>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</si>
  <si>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</si>
  <si>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</si>
  <si>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</si>
  <si>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</si>
  <si>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</si>
  <si>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</si>
  <si>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</si>
  <si>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</si>
  <si>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</si>
  <si>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</si>
  <si>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</si>
  <si>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</si>
  <si>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</si>
  <si>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</si>
  <si>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</si>
  <si>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</si>
  <si>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</si>
  <si>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</si>
  <si>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</si>
  <si>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</si>
  <si>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</si>
  <si>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</si>
  <si>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</si>
  <si>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</si>
  <si>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</si>
  <si>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</si>
  <si>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</si>
  <si>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</si>
  <si>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</si>
  <si>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</si>
  <si>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</si>
  <si>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</si>
  <si>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</si>
  <si>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</si>
  <si>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</si>
  <si>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</si>
  <si>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</si>
  <si>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</si>
  <si>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</si>
  <si>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</si>
  <si>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</si>
  <si>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</si>
  <si>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</si>
  <si>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</si>
  <si>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</si>
  <si>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</si>
  <si>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</si>
  <si>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</si>
  <si>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</si>
  <si>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</si>
  <si>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</si>
  <si>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</si>
  <si>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</si>
  <si>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</si>
  <si>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</si>
  <si>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</si>
  <si>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</si>
  <si>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</si>
  <si>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</si>
  <si>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</si>
  <si>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</si>
  <si>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</si>
  <si>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</si>
  <si>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</si>
  <si>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</si>
  <si>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</si>
  <si>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</si>
  <si>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</si>
  <si>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</si>
  <si>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</si>
  <si>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</si>
  <si>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</si>
  <si>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</si>
  <si>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</si>
  <si>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</si>
  <si>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</si>
  <si>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</si>
  <si>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</si>
  <si>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</si>
  <si>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</si>
  <si>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</si>
  <si>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</si>
  <si>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</si>
  <si>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</si>
  <si>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</si>
  <si>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</si>
  <si>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</si>
  <si>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</si>
  <si>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</si>
  <si>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</si>
  <si>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</si>
  <si>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</si>
  <si>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</si>
  <si>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</si>
  <si>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</si>
  <si>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</si>
  <si>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</si>
  <si>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</si>
  <si>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</si>
  <si>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</si>
  <si>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</si>
  <si>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</si>
  <si>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</si>
  <si>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</si>
  <si>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</si>
  <si>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</si>
  <si>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</si>
  <si>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</si>
  <si>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</si>
  <si>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</si>
  <si>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</si>
  <si>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</si>
  <si>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</si>
  <si>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</si>
  <si>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</si>
  <si>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</si>
  <si>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</si>
  <si>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</si>
  <si>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</si>
  <si>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</si>
  <si>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</si>
  <si>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</si>
  <si>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</si>
  <si>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</si>
  <si>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</si>
  <si>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</si>
  <si>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</si>
  <si>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</si>
  <si>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</si>
  <si>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</si>
  <si>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</si>
  <si>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</si>
  <si>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</si>
  <si>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</si>
  <si>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</si>
  <si>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</si>
  <si>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</si>
  <si>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</si>
  <si>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</si>
  <si>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</si>
  <si>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</si>
  <si>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</si>
  <si>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</si>
  <si>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</si>
  <si>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</si>
  <si>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</si>
  <si>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</si>
  <si>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</si>
  <si>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</si>
  <si>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</si>
  <si>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</si>
  <si>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</si>
  <si>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</si>
  <si>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</si>
  <si>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</si>
  <si>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</si>
  <si>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</si>
  <si>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</si>
  <si>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</si>
  <si>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</si>
  <si>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</si>
  <si>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</si>
  <si>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</si>
  <si>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</si>
  <si>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</si>
  <si>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</si>
  <si>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</si>
  <si>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</si>
  <si>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</si>
  <si>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</si>
  <si>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</si>
  <si>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</si>
  <si>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</si>
  <si>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</si>
  <si>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</si>
  <si>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</si>
  <si>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</si>
  <si>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</si>
  <si>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</si>
  <si>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</si>
  <si>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</si>
  <si>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</si>
  <si>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</si>
  <si>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</si>
  <si>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</si>
  <si>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</si>
  <si>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</si>
  <si>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</si>
  <si>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</si>
  <si>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</si>
  <si>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</si>
  <si>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</si>
  <si>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</si>
  <si>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</si>
  <si>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</si>
  <si>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</si>
  <si>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</si>
  <si>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</si>
  <si>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</si>
  <si>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</si>
  <si>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</si>
  <si>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</si>
  <si>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</si>
  <si>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</si>
  <si>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</si>
  <si>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</si>
  <si>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</si>
  <si>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</si>
  <si>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</si>
  <si>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</si>
  <si>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</si>
  <si>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</si>
  <si>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</si>
  <si>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</si>
  <si>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</si>
  <si>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</si>
  <si>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</si>
  <si>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</si>
  <si>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</si>
  <si>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</si>
  <si>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</si>
  <si>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</si>
  <si>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</si>
  <si>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</si>
  <si>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</si>
  <si>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</si>
  <si>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</si>
  <si>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</si>
  <si>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</si>
  <si>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</si>
  <si>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</si>
  <si>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</si>
  <si>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</si>
  <si>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</si>
  <si>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</si>
  <si>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</si>
  <si>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</si>
  <si>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</si>
  <si>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</si>
  <si>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</si>
  <si>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</si>
  <si>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</si>
  <si>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</si>
  <si>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</si>
  <si>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</si>
  <si>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</si>
  <si>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</si>
  <si>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</si>
  <si>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</si>
  <si>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</si>
  <si>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</si>
  <si>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</si>
  <si>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</si>
  <si>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</si>
  <si>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</si>
  <si>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</si>
  <si>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</si>
  <si>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</si>
  <si>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</si>
  <si>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</si>
  <si>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</si>
  <si>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</si>
  <si>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</si>
  <si>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</si>
  <si>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</si>
  <si>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</si>
  <si>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</si>
  <si>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</si>
  <si>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</si>
  <si>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</si>
  <si>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</si>
  <si>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</si>
  <si>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</si>
  <si>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</si>
  <si>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</si>
  <si>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</si>
  <si>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</si>
  <si>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</si>
  <si>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</si>
  <si>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</si>
  <si>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</si>
  <si>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</si>
  <si>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</si>
  <si>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</si>
  <si>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</si>
  <si>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</si>
  <si>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</si>
  <si>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</si>
  <si>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</si>
  <si>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</si>
  <si>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</si>
  <si>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</si>
  <si>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</si>
  <si>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</si>
  <si>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</si>
  <si>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</si>
  <si>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</si>
  <si>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</si>
  <si>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</si>
  <si>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</si>
  <si>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</si>
  <si>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</si>
  <si>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</si>
  <si>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</si>
  <si>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</si>
  <si>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</si>
  <si>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</si>
  <si>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</si>
  <si>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</si>
  <si>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</si>
  <si>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</si>
  <si>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</si>
  <si>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</si>
  <si>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</si>
  <si>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</si>
  <si>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</si>
  <si>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</si>
  <si>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</si>
  <si>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</si>
  <si>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</si>
  <si>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</si>
  <si>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</si>
  <si>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</si>
  <si>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</si>
  <si>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</si>
  <si>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</si>
  <si>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</si>
  <si>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</si>
  <si>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</si>
  <si>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</si>
  <si>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</si>
  <si>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</si>
  <si>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</si>
  <si>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</si>
  <si>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</si>
  <si>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</si>
  <si>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</si>
  <si>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</si>
  <si>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</si>
  <si>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</si>
  <si>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</si>
  <si>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</si>
  <si>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</si>
  <si>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</si>
  <si>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</si>
  <si>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</si>
  <si>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</si>
  <si>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</si>
  <si>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</si>
  <si>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</si>
  <si>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</si>
  <si>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</si>
  <si>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</si>
  <si>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</si>
  <si>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</si>
  <si>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</si>
  <si>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</si>
  <si>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</si>
  <si>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</si>
  <si>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</si>
  <si>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</si>
  <si>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</si>
  <si>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</si>
  <si>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</si>
  <si>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</si>
  <si>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</si>
  <si>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</si>
  <si>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</si>
  <si>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</si>
  <si>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</si>
  <si>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</si>
  <si>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</si>
  <si>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</si>
  <si>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</si>
  <si>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</si>
  <si>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</si>
  <si>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</si>
  <si>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</si>
  <si>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</si>
  <si>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</si>
  <si>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</si>
  <si>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</si>
  <si>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</si>
  <si>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</si>
  <si>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</si>
  <si>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</si>
  <si>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</si>
  <si>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</si>
  <si>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</si>
  <si>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</si>
  <si>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</si>
  <si>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</si>
  <si>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</si>
  <si>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</si>
  <si>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</si>
  <si>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</si>
  <si>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</si>
  <si>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</si>
  <si>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</si>
  <si>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</si>
  <si>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</si>
  <si>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</si>
  <si>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</si>
  <si>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</si>
  <si>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</si>
  <si>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</si>
  <si>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</si>
  <si>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</si>
  <si>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</si>
  <si>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</si>
  <si>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</si>
  <si>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</si>
  <si>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</si>
  <si>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</si>
  <si>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</si>
  <si>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</si>
  <si>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</si>
  <si>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</si>
  <si>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</si>
  <si>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</si>
  <si>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</si>
  <si>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</si>
  <si>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</si>
  <si>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</si>
  <si>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</si>
  <si>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</si>
  <si>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</si>
  <si>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</si>
  <si>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</si>
  <si>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</si>
  <si>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</si>
  <si>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</si>
  <si>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</si>
  <si>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</si>
  <si>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</si>
  <si>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</si>
  <si>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</si>
  <si>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</si>
  <si>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</si>
  <si>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</si>
  <si>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</si>
  <si>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</si>
  <si>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</si>
  <si>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</si>
  <si>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</si>
  <si>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</si>
  <si>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</si>
  <si>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</si>
  <si>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</si>
  <si>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</si>
  <si>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</si>
  <si>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</si>
  <si>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</si>
  <si>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</si>
  <si>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</si>
  <si>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</si>
  <si>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</si>
  <si>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</si>
  <si>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</si>
  <si>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</si>
  <si>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</si>
  <si>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</si>
  <si>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</si>
  <si>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</si>
  <si>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</si>
  <si>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</si>
  <si>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</si>
  <si>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</si>
  <si>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</si>
  <si>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</si>
  <si>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</si>
  <si>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</si>
  <si>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</si>
  <si>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</si>
  <si>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</si>
  <si>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</si>
  <si>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</si>
  <si>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</si>
  <si>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</si>
  <si>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</si>
  <si>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</si>
  <si>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</si>
  <si>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</si>
  <si>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</si>
  <si>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</si>
  <si>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</si>
  <si>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</si>
  <si>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</si>
  <si>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</si>
  <si>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</si>
  <si>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</si>
  <si>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</si>
  <si>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</si>
  <si>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</si>
  <si>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</si>
  <si>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</si>
  <si>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</si>
  <si>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</si>
  <si>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</si>
  <si>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</si>
  <si>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</si>
  <si>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</si>
  <si>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</si>
  <si>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</si>
  <si>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</si>
  <si>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</si>
  <si>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</si>
  <si>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</si>
  <si>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</si>
  <si>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</si>
  <si>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</si>
  <si>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</si>
  <si>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</si>
  <si>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</si>
  <si>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</si>
  <si>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</si>
  <si>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</si>
  <si>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</si>
  <si>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</si>
  <si>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</si>
  <si>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</si>
  <si>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</si>
  <si>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</si>
  <si>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</si>
  <si>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</si>
  <si>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</si>
  <si>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</si>
  <si>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</si>
  <si>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</si>
  <si>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</si>
  <si>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</si>
  <si>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</si>
  <si>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</si>
  <si>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</si>
  <si>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</si>
  <si>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</si>
  <si>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</si>
  <si>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</si>
  <si>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</si>
  <si>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</si>
  <si>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</si>
  <si>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</si>
  <si>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</si>
  <si>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</si>
  <si>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</si>
  <si>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</si>
  <si>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</si>
  <si>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</si>
  <si>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</si>
  <si>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</si>
  <si>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</si>
  <si>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</si>
  <si>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</si>
  <si>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</si>
  <si>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</si>
  <si>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</si>
  <si>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</si>
  <si>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</si>
  <si>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</si>
  <si>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</si>
  <si>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</si>
  <si>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</si>
  <si>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</si>
  <si>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</si>
  <si>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</si>
  <si>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</si>
  <si>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</si>
  <si>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</si>
  <si>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</si>
  <si>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</si>
  <si>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</si>
  <si>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</si>
  <si>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</si>
  <si>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</si>
  <si>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</si>
  <si>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</si>
  <si>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</si>
  <si>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</si>
  <si>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</si>
  <si>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</si>
  <si>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</si>
  <si>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</si>
  <si>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</si>
  <si>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</si>
  <si>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</si>
  <si>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</si>
  <si>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</si>
  <si>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</si>
  <si>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</si>
  <si>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</si>
  <si>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</si>
  <si>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</si>
  <si>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</si>
  <si>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</si>
  <si>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</si>
  <si>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</si>
  <si>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</si>
  <si>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</si>
  <si>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</si>
  <si>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</si>
  <si>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</si>
  <si>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</si>
  <si>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</si>
  <si>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</si>
  <si>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</si>
  <si>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</si>
  <si>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</si>
  <si>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</si>
  <si>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</si>
  <si>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</si>
  <si>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</si>
  <si>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</si>
  <si>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</si>
  <si>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</si>
  <si>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</si>
  <si>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</si>
  <si>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</si>
  <si>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</si>
  <si>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</si>
  <si>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</si>
  <si>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</si>
  <si>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</si>
  <si>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</si>
  <si>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</si>
  <si>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</si>
  <si>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</si>
  <si>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</si>
  <si>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</si>
  <si>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</si>
  <si>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</si>
  <si>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</si>
  <si>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</si>
  <si>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</si>
  <si>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</si>
  <si>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</si>
  <si>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</si>
  <si>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</si>
  <si>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</si>
  <si>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</si>
  <si>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</si>
  <si>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</si>
  <si>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</si>
  <si>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</si>
  <si>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</si>
  <si>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</si>
  <si>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</si>
  <si>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</si>
  <si>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</si>
  <si>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</si>
  <si>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</si>
  <si>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</si>
  <si>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</si>
  <si>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</si>
  <si>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</si>
  <si>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</si>
  <si>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</si>
  <si>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</si>
  <si>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</si>
  <si>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</si>
  <si>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</si>
  <si>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</si>
  <si>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</si>
  <si>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</si>
  <si>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</si>
  <si>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</si>
  <si>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</si>
  <si>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</si>
  <si>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</si>
  <si>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</si>
  <si>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</si>
  <si>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</si>
  <si>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</si>
  <si>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</si>
  <si>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</si>
  <si>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</si>
  <si>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</si>
  <si>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</si>
  <si>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</si>
  <si>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</si>
  <si>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</si>
  <si>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</si>
  <si>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</si>
  <si>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</si>
  <si>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</si>
  <si>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</si>
  <si>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</si>
  <si>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</si>
  <si>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</si>
  <si>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</si>
  <si>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</si>
  <si>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</si>
  <si>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</si>
  <si>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</si>
  <si>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</si>
  <si>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</si>
  <si>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</si>
  <si>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</si>
  <si>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</si>
  <si>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</si>
  <si>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</si>
  <si>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</si>
  <si>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</si>
  <si>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</si>
  <si>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</si>
  <si>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</si>
  <si>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</si>
  <si>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</si>
  <si>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</si>
  <si>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</si>
  <si>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</si>
  <si>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</si>
  <si>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</si>
  <si>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</si>
  <si>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</si>
  <si>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</si>
  <si>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</si>
  <si>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</si>
  <si>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</si>
  <si>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</si>
  <si>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</si>
  <si>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</si>
  <si>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</si>
  <si>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</si>
  <si>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</si>
  <si>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</si>
  <si>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</si>
  <si>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</si>
  <si>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</si>
  <si>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</si>
  <si>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</si>
  <si>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</si>
  <si>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</si>
  <si>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</si>
  <si>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</si>
  <si>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</si>
  <si>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</si>
  <si>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</si>
  <si>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</si>
  <si>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</si>
  <si>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</si>
  <si>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</si>
  <si>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</si>
  <si>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</si>
  <si>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</si>
  <si>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</si>
  <si>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</si>
  <si>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</si>
  <si>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</si>
  <si>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</si>
  <si>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</si>
  <si>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</si>
  <si>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</si>
  <si>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</si>
  <si>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</si>
  <si>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</si>
  <si>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</si>
  <si>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</si>
  <si>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</si>
  <si>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</si>
  <si>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</si>
  <si>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</si>
  <si>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</si>
  <si>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</si>
  <si>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</si>
  <si>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</si>
  <si>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</si>
  <si>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</si>
  <si>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</si>
  <si>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</si>
  <si>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</si>
  <si>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</si>
  <si>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</si>
  <si>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</si>
  <si>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</si>
  <si>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</si>
  <si>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</si>
  <si>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</si>
  <si>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</si>
  <si>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</si>
  <si>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</si>
  <si>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</si>
  <si>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</si>
  <si>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</si>
  <si>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</si>
  <si>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</si>
  <si>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</si>
  <si>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</si>
  <si>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</si>
  <si>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</si>
  <si>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</si>
  <si>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</si>
  <si>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</si>
  <si>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</si>
  <si>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</si>
  <si>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</si>
  <si>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</si>
  <si>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</si>
  <si>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</si>
  <si>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</si>
  <si>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</si>
  <si>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</si>
  <si>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</si>
  <si>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</si>
  <si>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</si>
  <si>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</si>
  <si>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</si>
  <si>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</si>
  <si>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</si>
  <si>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</si>
  <si>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</si>
  <si>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</si>
  <si>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</si>
  <si>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</si>
  <si>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</si>
  <si>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</si>
  <si>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</si>
  <si>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</si>
  <si>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</si>
  <si>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</si>
  <si>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</si>
  <si>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</si>
  <si>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</si>
  <si>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</si>
  <si>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</si>
  <si>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</si>
  <si>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</si>
  <si>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</si>
  <si>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</si>
  <si>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</si>
  <si>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</si>
  <si>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</si>
  <si>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</si>
  <si>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</si>
  <si>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</si>
  <si>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</si>
  <si>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</si>
  <si>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</si>
  <si>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</si>
  <si>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</si>
  <si>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</si>
  <si>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</si>
  <si>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</si>
  <si>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</si>
  <si>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</si>
  <si>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</si>
  <si>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</si>
  <si>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</si>
  <si>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</si>
  <si>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</si>
  <si>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</si>
  <si>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</si>
  <si>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</si>
  <si>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</si>
  <si>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</si>
  <si>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</si>
  <si>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</si>
  <si>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</si>
  <si>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</si>
  <si>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</si>
  <si>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</si>
  <si>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</si>
  <si>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</si>
  <si>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</si>
  <si>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</si>
  <si>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</si>
  <si>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</si>
  <si>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</si>
  <si>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</si>
  <si>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</si>
  <si>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</si>
  <si>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</si>
  <si>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</si>
  <si>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</si>
  <si>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</si>
  <si>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</si>
  <si>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</si>
  <si>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</si>
  <si>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</si>
  <si>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</si>
  <si>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</si>
  <si>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</si>
  <si>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</si>
  <si>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</si>
  <si>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</si>
  <si>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</si>
  <si>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</si>
  <si>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</si>
  <si>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</si>
  <si>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</si>
  <si>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</si>
  <si>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</si>
  <si>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</si>
  <si>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</si>
  <si>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</si>
  <si>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</si>
  <si>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</si>
  <si>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</si>
  <si>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</si>
  <si>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</si>
  <si>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</si>
  <si>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</si>
  <si>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</si>
  <si>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</si>
  <si>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</si>
  <si>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</si>
  <si>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</si>
  <si>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</si>
  <si>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</si>
  <si>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</si>
  <si>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</si>
  <si>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</si>
  <si>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</si>
  <si>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</si>
  <si>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</si>
  <si>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</si>
  <si>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</si>
  <si>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</si>
  <si>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</si>
  <si>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</si>
  <si>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</si>
  <si>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</si>
  <si>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</si>
  <si>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</si>
  <si>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</si>
  <si>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</si>
  <si>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</si>
  <si>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</si>
  <si>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</si>
  <si>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</si>
  <si>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</si>
  <si>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</si>
  <si>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</si>
  <si>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</si>
  <si>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</si>
  <si>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</si>
  <si>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</si>
  <si>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</si>
  <si>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</si>
  <si>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</si>
  <si>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</si>
  <si>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</si>
  <si>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</si>
  <si>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</si>
  <si>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</si>
  <si>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</si>
  <si>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</si>
  <si>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</si>
  <si>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</si>
  <si>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</si>
  <si>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</si>
  <si>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</si>
  <si>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</si>
  <si>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</si>
  <si>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</si>
  <si>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</si>
  <si>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</si>
  <si>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</si>
  <si>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</si>
  <si>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</si>
  <si>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</si>
  <si>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</si>
  <si>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</si>
  <si>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</si>
  <si>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</si>
  <si>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</si>
  <si>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</si>
  <si>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</si>
  <si>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</si>
  <si>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</si>
  <si>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</si>
  <si>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</si>
  <si>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</si>
  <si>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</si>
  <si>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</si>
  <si>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</si>
  <si>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</si>
  <si>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</si>
  <si>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</si>
  <si>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</si>
  <si>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</si>
  <si>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</si>
  <si>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</si>
  <si>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</si>
  <si>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</si>
  <si>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</si>
  <si>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</si>
  <si>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</si>
  <si>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</si>
  <si>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</si>
  <si>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</si>
  <si>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</si>
  <si>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</si>
  <si>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</si>
  <si>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</si>
  <si>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</si>
  <si>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</si>
  <si>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</si>
  <si>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</si>
  <si>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</si>
  <si>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</si>
  <si>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</si>
  <si>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</si>
  <si>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</si>
  <si>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</si>
  <si>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</si>
  <si>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</si>
  <si>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</si>
  <si>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</si>
  <si>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</si>
  <si>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</si>
  <si>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</si>
  <si>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</si>
  <si>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</si>
  <si>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</si>
  <si>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</si>
  <si>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</si>
  <si>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</si>
  <si>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</si>
  <si>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</si>
  <si>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</si>
  <si>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</si>
  <si>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</si>
  <si>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</si>
  <si>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</si>
  <si>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</si>
  <si>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</si>
  <si>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</si>
  <si>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</si>
  <si>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</si>
  <si>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</si>
  <si>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</si>
  <si>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</si>
  <si>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</si>
  <si>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</si>
  <si>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</si>
  <si>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</si>
  <si>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</si>
  <si>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</si>
  <si>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</si>
  <si>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</si>
  <si>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</si>
  <si>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</si>
  <si>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</si>
  <si>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</si>
  <si>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</si>
  <si>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</si>
  <si>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</si>
  <si>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</si>
  <si>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</si>
  <si>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</si>
  <si>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</si>
  <si>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</si>
  <si>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</si>
  <si>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</si>
  <si>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</si>
  <si>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</si>
  <si>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</si>
  <si>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</si>
  <si>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</si>
  <si>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</si>
  <si>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</si>
  <si>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</si>
  <si>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</si>
  <si>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</si>
  <si>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</si>
  <si>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</si>
  <si>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</si>
  <si>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</si>
  <si>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</si>
  <si>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</si>
  <si>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</si>
  <si>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</si>
  <si>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</si>
  <si>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</si>
  <si>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</si>
  <si>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</si>
  <si>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</si>
  <si>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</si>
  <si>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</si>
  <si>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</si>
  <si>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</si>
  <si>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</si>
  <si>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</si>
  <si>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</si>
  <si>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</si>
  <si>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</si>
  <si>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</si>
  <si>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</si>
  <si>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</si>
  <si>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</si>
  <si>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</si>
  <si>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</si>
  <si>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</si>
  <si>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</si>
  <si>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</si>
  <si>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</si>
  <si>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</si>
  <si>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</si>
  <si>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</si>
  <si>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</si>
  <si>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</si>
  <si>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</si>
  <si>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</si>
  <si>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</si>
  <si>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</si>
  <si>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</si>
  <si>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</si>
  <si>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</si>
  <si>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</si>
  <si>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</si>
  <si>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</si>
  <si>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</si>
  <si>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</si>
  <si>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</si>
  <si>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</si>
  <si>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</si>
  <si>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</si>
  <si>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</si>
  <si>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</si>
  <si>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</si>
  <si>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</si>
  <si>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</si>
  <si>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</si>
  <si>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</si>
  <si>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</si>
  <si>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</si>
  <si>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</si>
  <si>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</si>
  <si>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</si>
  <si>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</si>
  <si>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</si>
  <si>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</si>
  <si>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</si>
  <si>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</si>
  <si>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</si>
  <si>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</si>
  <si>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</si>
  <si>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</si>
  <si>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</si>
  <si>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</si>
  <si>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</si>
  <si>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</si>
  <si>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</si>
  <si>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</si>
  <si>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</si>
  <si>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</si>
  <si>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</si>
  <si>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</si>
  <si>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</si>
  <si>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</si>
  <si>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</si>
  <si>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</si>
  <si>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</si>
  <si>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</si>
  <si>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</si>
  <si>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</si>
  <si>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</si>
  <si>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</si>
  <si>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</si>
  <si>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</si>
  <si>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</si>
  <si>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</si>
  <si>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</si>
  <si>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</si>
  <si>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</si>
  <si>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</si>
  <si>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</si>
  <si>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</si>
  <si>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</si>
  <si>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</si>
  <si>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</si>
  <si>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</si>
  <si>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</si>
  <si>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</si>
  <si>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</si>
  <si>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</si>
  <si>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</si>
  <si>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</si>
  <si>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</si>
  <si>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</si>
  <si>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</si>
  <si>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</si>
  <si>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</si>
  <si>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</si>
  <si>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</si>
  <si>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</si>
  <si>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</si>
  <si>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</si>
  <si>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</si>
  <si>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</si>
  <si>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</si>
  <si>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</si>
  <si>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</si>
  <si>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</si>
  <si>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</si>
  <si>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</si>
  <si>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</si>
  <si>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</si>
  <si>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</si>
  <si>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</si>
  <si>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</si>
  <si>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</si>
  <si>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</si>
  <si>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</si>
  <si>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</si>
  <si>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</si>
  <si>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</si>
  <si>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</si>
  <si>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</si>
  <si>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</si>
  <si>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</si>
  <si>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</si>
  <si>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</si>
  <si>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</si>
  <si>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</si>
  <si>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</si>
  <si>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</si>
  <si>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</si>
  <si>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</si>
  <si>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</si>
  <si>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</si>
  <si>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</si>
  <si>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</si>
  <si>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</si>
  <si>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</si>
  <si>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</si>
  <si>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</si>
  <si>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</si>
  <si>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</si>
  <si>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</si>
  <si>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</si>
  <si>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</si>
  <si>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</si>
  <si>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</si>
  <si>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</si>
  <si>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</si>
  <si>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</si>
  <si>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</si>
  <si>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</si>
  <si>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</si>
  <si>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</si>
  <si>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</si>
  <si>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</si>
  <si>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</si>
  <si>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</si>
  <si>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</si>
  <si>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</si>
  <si>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</si>
  <si>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</si>
  <si>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</si>
  <si>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</si>
  <si>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</si>
  <si>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</si>
  <si>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</si>
  <si>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</si>
  <si>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</si>
  <si>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</si>
  <si>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</si>
  <si>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</si>
  <si>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</si>
  <si>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</si>
  <si>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</si>
  <si>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</si>
  <si>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</si>
  <si>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</si>
  <si>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</si>
  <si>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</si>
  <si>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</si>
  <si>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</si>
  <si>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</si>
  <si>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</si>
  <si>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</si>
  <si>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</si>
  <si>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</si>
  <si>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</si>
  <si>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</si>
  <si>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</si>
  <si>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</si>
  <si>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</si>
  <si>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</si>
  <si>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</si>
  <si>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</si>
  <si>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</si>
  <si>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</si>
  <si>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</si>
  <si>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</si>
  <si>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</si>
  <si>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</si>
  <si>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</si>
  <si>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</si>
  <si>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</si>
  <si>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</si>
  <si>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</si>
  <si>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</si>
  <si>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</si>
  <si>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</si>
  <si>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</si>
  <si>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</si>
  <si>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</si>
  <si>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</si>
  <si>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</si>
  <si>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</si>
  <si>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</si>
  <si>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</si>
  <si>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</si>
  <si>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</si>
  <si>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</si>
  <si>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</si>
  <si>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</si>
  <si>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</si>
  <si>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</si>
  <si>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</si>
  <si>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</si>
  <si>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</si>
  <si>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</si>
  <si>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</si>
  <si>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</si>
  <si>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</si>
  <si>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</si>
  <si>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</si>
  <si>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</si>
  <si>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</si>
  <si>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</si>
  <si>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</si>
  <si>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</si>
  <si>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</si>
  <si>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</si>
  <si>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</si>
  <si>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</si>
  <si>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</si>
  <si>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</si>
  <si>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</si>
  <si>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</si>
  <si>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</si>
  <si>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</si>
  <si>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</si>
  <si>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</si>
  <si>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</si>
  <si>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</si>
  <si>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</si>
  <si>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</si>
  <si>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</si>
  <si>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</si>
  <si>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</si>
  <si>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</si>
  <si>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</si>
  <si>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</si>
  <si>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</si>
  <si>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</si>
  <si>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</si>
  <si>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</si>
  <si>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</si>
  <si>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</si>
  <si>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</si>
  <si>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</si>
  <si>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</si>
  <si>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</si>
  <si>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</si>
  <si>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</si>
  <si>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</si>
  <si>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</si>
  <si>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</si>
  <si>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</si>
  <si>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</si>
  <si>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</si>
  <si>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</si>
  <si>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</si>
  <si>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</si>
  <si>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</si>
  <si>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</si>
  <si>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</si>
  <si>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</si>
  <si>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</si>
  <si>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</si>
  <si>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</si>
  <si>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</si>
  <si>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</si>
  <si>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</si>
  <si>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</si>
  <si>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</si>
  <si>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</si>
  <si>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</si>
  <si>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</si>
  <si>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</si>
  <si>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</si>
  <si>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</si>
  <si>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</si>
  <si>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</si>
  <si>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</si>
  <si>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</si>
  <si>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</si>
  <si>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</si>
  <si>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</si>
  <si>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</si>
  <si>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</si>
  <si>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</si>
  <si>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</si>
  <si>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</si>
  <si>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</si>
  <si>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</si>
  <si>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</si>
  <si>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</si>
  <si>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</si>
  <si>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</si>
  <si>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</si>
  <si>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</si>
  <si>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</si>
  <si>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</si>
  <si>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</si>
  <si>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</si>
  <si>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</si>
  <si>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</si>
  <si>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</si>
  <si>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</si>
  <si>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</si>
  <si>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</si>
  <si>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</si>
  <si>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</si>
  <si>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</si>
  <si>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</si>
  <si>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</si>
  <si>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</si>
  <si>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</si>
  <si>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</si>
  <si>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</si>
  <si>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</si>
  <si>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</si>
  <si>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</si>
  <si>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</si>
  <si>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</si>
  <si>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</si>
  <si>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</si>
  <si>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</si>
  <si>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</si>
  <si>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</si>
  <si>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</si>
  <si>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</si>
  <si>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</si>
  <si>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</si>
  <si>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</si>
  <si>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</si>
  <si>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</si>
  <si>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</si>
  <si>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</si>
  <si>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</si>
  <si>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</si>
  <si>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</si>
  <si>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</si>
  <si>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</si>
  <si>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</si>
  <si>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</si>
  <si>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</si>
  <si>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</si>
  <si>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</si>
  <si>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</si>
  <si>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</si>
  <si>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</si>
  <si>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</si>
  <si>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</si>
  <si>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</si>
  <si>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</si>
  <si>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</si>
  <si>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</si>
  <si>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</si>
  <si>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</si>
  <si>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</si>
  <si>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</si>
  <si>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</si>
  <si>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</si>
  <si>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</si>
  <si>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</si>
  <si>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</si>
  <si>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</si>
  <si>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</si>
  <si>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</si>
  <si>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</si>
  <si>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</si>
  <si>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</si>
  <si>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</si>
  <si>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</si>
  <si>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</si>
  <si>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</si>
  <si>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</si>
  <si>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</si>
  <si>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</si>
  <si>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</si>
  <si>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</si>
  <si>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</si>
  <si>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</si>
  <si>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</si>
  <si>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</si>
  <si>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</si>
  <si>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</si>
  <si>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</si>
  <si>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</si>
  <si>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</si>
  <si>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</si>
  <si>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</si>
  <si>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</si>
  <si>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</si>
  <si>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</si>
  <si>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</si>
  <si>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</si>
  <si>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</si>
  <si>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</si>
  <si>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</si>
  <si>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</si>
  <si>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</si>
  <si>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</si>
  <si>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</si>
  <si>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</si>
  <si>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</si>
  <si>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</si>
  <si>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</si>
  <si>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</si>
  <si>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</si>
  <si>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</si>
  <si>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</si>
  <si>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</si>
  <si>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</si>
  <si>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</si>
  <si>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</si>
  <si>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</si>
  <si>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</si>
  <si>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</si>
  <si>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</si>
  <si>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</si>
  <si>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</si>
  <si>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</si>
  <si>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</si>
  <si>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</si>
  <si>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</si>
  <si>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</si>
  <si>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</si>
  <si>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</si>
  <si>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</si>
  <si>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</si>
  <si>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</si>
  <si>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</si>
  <si>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</si>
  <si>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</si>
  <si>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</si>
  <si>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</si>
  <si>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</si>
  <si>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</si>
  <si>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</si>
  <si>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</si>
  <si>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</si>
  <si>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</si>
  <si>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</si>
  <si>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</si>
  <si>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</si>
  <si>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</si>
  <si>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</si>
  <si>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</si>
  <si>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</si>
  <si>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</si>
  <si>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</si>
  <si>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</si>
  <si>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</si>
  <si>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</si>
  <si>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</si>
  <si>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</si>
  <si>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</si>
  <si>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</si>
  <si>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</si>
  <si>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</si>
  <si>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</si>
  <si>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</si>
  <si>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</si>
  <si>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</si>
  <si>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</si>
  <si>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</si>
  <si>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</si>
  <si>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</si>
  <si>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</si>
  <si>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</si>
  <si>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</si>
  <si>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</si>
  <si>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</si>
  <si>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</si>
  <si>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</si>
  <si>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</si>
  <si>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</si>
  <si>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</si>
  <si>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</si>
  <si>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</si>
  <si>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</si>
  <si>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</si>
  <si>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</si>
  <si>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</si>
  <si>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</si>
  <si>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</si>
  <si>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</si>
  <si>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</si>
  <si>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</si>
  <si>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</si>
  <si>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</si>
  <si>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</si>
  <si>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</si>
  <si>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</si>
  <si>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</si>
  <si>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</si>
  <si>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</si>
  <si>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</si>
  <si>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</si>
  <si>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</si>
  <si>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</si>
  <si>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</si>
  <si>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</si>
  <si>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</si>
  <si>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</si>
  <si>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</si>
  <si>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</si>
  <si>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</si>
  <si>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</si>
  <si>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</si>
  <si>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</si>
  <si>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</si>
  <si>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</si>
  <si>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</si>
  <si>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</si>
  <si>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</si>
  <si>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</si>
  <si>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</si>
  <si>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</si>
  <si>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</si>
  <si>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</si>
  <si>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</si>
  <si>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</si>
  <si>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</si>
  <si>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</si>
  <si>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</si>
  <si>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</si>
  <si>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</si>
  <si>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</si>
  <si>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</si>
  <si>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</si>
  <si>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</si>
  <si>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</si>
  <si>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</si>
  <si>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</si>
  <si>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</si>
  <si>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</si>
  <si>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</si>
  <si>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</si>
  <si>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</si>
  <si>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</si>
  <si>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</si>
  <si>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</si>
  <si>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</si>
  <si>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</si>
  <si>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</si>
  <si>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</si>
  <si>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</si>
  <si>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</si>
  <si>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</si>
  <si>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</si>
  <si>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</si>
  <si>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</si>
  <si>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</si>
  <si>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</si>
  <si>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</si>
  <si>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</si>
  <si>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</si>
  <si>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</si>
  <si>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</si>
  <si>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</si>
  <si>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</si>
  <si>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</si>
  <si>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</si>
  <si>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</si>
  <si>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</si>
  <si>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</si>
  <si>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</si>
  <si>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</si>
  <si>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</si>
  <si>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</si>
  <si>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</si>
  <si>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</si>
  <si>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</si>
  <si>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</si>
  <si>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</si>
  <si>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</si>
  <si>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</si>
  <si>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</si>
  <si>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</si>
  <si>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</si>
  <si>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</si>
  <si>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</si>
  <si>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</si>
  <si>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</si>
  <si>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</si>
  <si>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</si>
  <si>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</si>
  <si>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</si>
  <si>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</si>
  <si>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</si>
  <si>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</si>
  <si>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</si>
  <si>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</si>
  <si>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</si>
  <si>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</si>
  <si>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</si>
  <si>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</si>
  <si>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</si>
  <si>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</si>
  <si>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</si>
  <si>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</si>
  <si>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</si>
  <si>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</si>
  <si>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</si>
  <si>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</si>
  <si>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</si>
  <si>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</si>
  <si>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</si>
  <si>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</si>
  <si>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</si>
  <si>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</si>
  <si>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</si>
  <si>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</si>
  <si>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</si>
  <si>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</si>
  <si>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</si>
  <si>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</si>
  <si>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</si>
  <si>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</si>
  <si>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</si>
  <si>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</si>
  <si>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</si>
  <si>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</si>
  <si>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</si>
  <si>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</si>
  <si>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</si>
  <si>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</si>
  <si>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</si>
  <si>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</si>
  <si>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</si>
  <si>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</si>
  <si>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</si>
  <si>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</si>
  <si>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</si>
  <si>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</si>
  <si>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</si>
  <si>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</si>
  <si>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</si>
  <si>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</si>
  <si>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</si>
  <si>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</si>
  <si>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</si>
  <si>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</si>
  <si>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</si>
  <si>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</si>
  <si>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</si>
  <si>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</si>
  <si>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</si>
  <si>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</si>
  <si>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</si>
  <si>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</si>
  <si>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</si>
  <si>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</si>
  <si>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</si>
  <si>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</si>
  <si>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</si>
  <si>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</si>
  <si>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</si>
  <si>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</si>
  <si>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</si>
  <si>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</si>
  <si>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</si>
  <si>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</si>
  <si>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</si>
  <si>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</si>
  <si>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</si>
  <si>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</si>
  <si>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</si>
  <si>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</si>
  <si>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</si>
  <si>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</si>
  <si>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</si>
  <si>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</si>
  <si>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</si>
  <si>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</si>
  <si>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</si>
  <si>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</si>
  <si>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</si>
  <si>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</si>
  <si>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</si>
  <si>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</si>
  <si>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</si>
  <si>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</si>
  <si>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</si>
  <si>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</si>
  <si>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</si>
  <si>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</si>
  <si>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</si>
  <si>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</si>
  <si>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</si>
  <si>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</si>
  <si>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</si>
  <si>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</si>
  <si>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</si>
  <si>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</si>
  <si>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</si>
  <si>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</si>
  <si>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</si>
  <si>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</si>
  <si>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</si>
  <si>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</si>
  <si>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</si>
  <si>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</si>
  <si>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</si>
  <si>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</si>
  <si>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</si>
  <si>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</si>
  <si>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</si>
  <si>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</si>
  <si>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</si>
  <si>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</si>
  <si>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</si>
  <si>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</si>
  <si>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</si>
  <si>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</si>
  <si>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</si>
  <si>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</si>
  <si>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</si>
  <si>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</si>
  <si>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</si>
  <si>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</si>
  <si>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</si>
  <si>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</si>
  <si>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</si>
  <si>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</si>
  <si>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</si>
  <si>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</si>
  <si>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</si>
  <si>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</si>
  <si>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</si>
  <si>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</si>
  <si>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</si>
  <si>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</si>
  <si>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</si>
  <si>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</si>
  <si>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</si>
  <si>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</si>
  <si>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</si>
  <si>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</si>
  <si>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</si>
  <si>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</si>
  <si>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</si>
  <si>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</si>
  <si>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</si>
  <si>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</si>
  <si>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</si>
  <si>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</si>
  <si>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</si>
  <si>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</si>
  <si>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</si>
  <si>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</si>
  <si>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</si>
  <si>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</si>
  <si>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</si>
  <si>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</si>
  <si>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</si>
  <si>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</si>
  <si>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</si>
  <si>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</si>
  <si>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</si>
  <si>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</si>
  <si>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</si>
  <si>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</si>
  <si>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</si>
  <si>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</si>
  <si>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</si>
  <si>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</si>
  <si>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</si>
  <si>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</si>
  <si>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</si>
  <si>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</si>
  <si>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</si>
  <si>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</si>
  <si>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</si>
  <si>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</si>
  <si>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</si>
  <si>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</si>
  <si>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</si>
  <si>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</si>
  <si>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</si>
  <si>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</si>
  <si>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</si>
  <si>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</si>
  <si>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</si>
  <si>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</si>
  <si>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</si>
  <si>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</si>
  <si>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</si>
  <si>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</si>
  <si>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</si>
  <si>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</si>
  <si>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</si>
  <si>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</si>
  <si>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</si>
  <si>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</si>
  <si>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</si>
  <si>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</si>
  <si>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</si>
  <si>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</si>
  <si>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</si>
  <si>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</si>
  <si>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</si>
  <si>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</si>
  <si>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</si>
  <si>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</si>
  <si>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</si>
  <si>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</si>
  <si>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</si>
  <si>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</si>
  <si>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</si>
  <si>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</si>
  <si>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</si>
  <si>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</si>
  <si>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</si>
  <si>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</si>
  <si>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</si>
  <si>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</si>
  <si>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</si>
  <si>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</si>
  <si>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</si>
  <si>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</si>
  <si>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</si>
  <si>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</si>
  <si>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</si>
  <si>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</si>
  <si>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</si>
  <si>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</si>
  <si>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</si>
  <si>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</si>
  <si>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</si>
  <si>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</si>
  <si>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</si>
  <si>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</si>
  <si>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</si>
  <si>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</si>
  <si>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</si>
  <si>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</si>
  <si>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</si>
  <si>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</si>
  <si>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</si>
  <si>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</si>
  <si>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</si>
  <si>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</si>
  <si>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</si>
  <si>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</si>
  <si>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</si>
  <si>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</si>
  <si>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</si>
  <si>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</si>
  <si>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</si>
  <si>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</si>
  <si>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</si>
  <si>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</si>
  <si>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</si>
  <si>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</si>
  <si>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</si>
  <si>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</si>
  <si>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</si>
  <si>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</si>
  <si>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</si>
  <si>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</si>
  <si>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</si>
  <si>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</si>
  <si>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</si>
  <si>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</si>
  <si>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</si>
  <si>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</si>
  <si>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</si>
  <si>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</si>
  <si>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</si>
  <si>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</si>
  <si>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</si>
  <si>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</si>
  <si>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</si>
  <si>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</si>
  <si>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</si>
  <si>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</si>
  <si>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</si>
  <si>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</si>
  <si>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</si>
  <si>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</si>
  <si>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</si>
  <si>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</si>
  <si>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</si>
  <si>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</si>
  <si>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</si>
  <si>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</si>
  <si>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</si>
  <si>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</si>
  <si>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</si>
  <si>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</si>
  <si>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</si>
  <si>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</si>
  <si>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</si>
  <si>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</si>
  <si>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</si>
  <si>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</si>
  <si>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</si>
  <si>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</si>
  <si>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</si>
  <si>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</si>
  <si>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</si>
  <si>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</si>
  <si>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</si>
  <si>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</si>
  <si>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</si>
  <si>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</si>
  <si>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</si>
  <si>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</si>
  <si>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</si>
  <si>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</si>
  <si>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</si>
  <si>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</si>
  <si>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</si>
  <si>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</si>
  <si>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</si>
  <si>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</si>
  <si>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</si>
  <si>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</si>
  <si>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</si>
  <si>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</si>
  <si>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</si>
  <si>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</si>
  <si>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</si>
  <si>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</si>
  <si>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</si>
  <si>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</si>
  <si>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</si>
  <si>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</si>
  <si>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</si>
  <si>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</si>
  <si>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</si>
  <si>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</si>
  <si>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</si>
  <si>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</si>
  <si>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</si>
  <si>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</si>
  <si>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</si>
  <si>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</si>
  <si>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</si>
  <si>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</si>
  <si>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</si>
  <si>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</si>
  <si>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</si>
  <si>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</si>
  <si>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</si>
  <si>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</si>
  <si>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</si>
  <si>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</si>
  <si>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</si>
  <si>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</si>
  <si>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</si>
  <si>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</si>
  <si>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</si>
  <si>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</si>
  <si>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</si>
  <si>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</si>
  <si>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</si>
  <si>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</si>
  <si>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</si>
  <si>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</si>
  <si>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</si>
  <si>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</si>
  <si>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</si>
  <si>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</si>
  <si>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</si>
  <si>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</si>
  <si>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</si>
  <si>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</si>
  <si>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</si>
  <si>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</si>
  <si>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</si>
  <si>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</si>
  <si>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</si>
  <si>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</si>
  <si>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</si>
  <si>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</si>
  <si>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</si>
  <si>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</si>
  <si>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</si>
  <si>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</si>
  <si>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</si>
  <si>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</si>
  <si>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</si>
  <si>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</si>
  <si>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</si>
  <si>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</si>
  <si>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</si>
  <si>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</si>
  <si>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</si>
  <si>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</si>
  <si>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</si>
  <si>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</si>
  <si>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</si>
  <si>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</si>
  <si>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</si>
  <si>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</si>
  <si>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</si>
  <si>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</si>
  <si>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</si>
  <si>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</si>
  <si>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</si>
  <si>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</si>
  <si>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</si>
  <si>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</si>
  <si>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</si>
  <si>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</si>
  <si>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</si>
  <si>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</si>
  <si>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</si>
  <si>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</si>
  <si>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</si>
  <si>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</si>
  <si>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</si>
  <si>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</si>
  <si>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</si>
  <si>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</si>
  <si>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</si>
  <si>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</si>
  <si>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</si>
  <si>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</si>
  <si>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</si>
  <si>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</si>
  <si>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</si>
  <si>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</si>
  <si>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</si>
  <si>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</si>
  <si>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</si>
  <si>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</si>
  <si>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</si>
  <si>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</si>
  <si>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</si>
  <si>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</si>
  <si>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</si>
  <si>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</si>
  <si>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</si>
  <si>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</si>
  <si>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</si>
  <si>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</si>
  <si>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</si>
  <si>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</si>
  <si>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</si>
  <si>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</si>
  <si>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</si>
  <si>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</si>
  <si>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</si>
  <si>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</si>
  <si>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</si>
  <si>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</si>
  <si>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</si>
  <si>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</si>
  <si>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</si>
  <si>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</si>
  <si>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</si>
  <si>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</si>
  <si>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</si>
  <si>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</si>
  <si>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</si>
  <si>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</si>
  <si>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</si>
  <si>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</si>
  <si>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</si>
  <si>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</si>
  <si>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</si>
  <si>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</si>
  <si>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</si>
  <si>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</si>
  <si>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</si>
  <si>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</si>
  <si>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</si>
  <si>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</si>
  <si>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</si>
  <si>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</si>
  <si>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</si>
  <si>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</si>
  <si>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</si>
  <si>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</si>
  <si>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</si>
  <si>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</si>
  <si>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</si>
  <si>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</si>
  <si>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</si>
  <si>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</si>
  <si>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</si>
  <si>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</si>
  <si>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</si>
  <si>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</si>
  <si>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</si>
  <si>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</si>
  <si>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</si>
  <si>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</si>
  <si>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</si>
  <si>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</si>
  <si>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</si>
  <si>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</si>
  <si>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</si>
  <si>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</si>
  <si>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</si>
  <si>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</si>
  <si>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</si>
  <si>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</si>
  <si>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</si>
  <si>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</si>
  <si>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</si>
  <si>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</si>
  <si>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</si>
  <si>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</si>
  <si>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</si>
  <si>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</si>
  <si>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</si>
  <si>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</si>
  <si>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</si>
  <si>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</si>
  <si>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</si>
  <si>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</si>
  <si>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</si>
  <si>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</si>
  <si>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</si>
  <si>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</si>
  <si>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</si>
  <si>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</si>
  <si>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</si>
  <si>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</si>
  <si>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</si>
  <si>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</si>
  <si>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</si>
  <si>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</si>
  <si>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</si>
  <si>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</si>
  <si>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</si>
  <si>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</si>
  <si>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</si>
  <si>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</si>
  <si>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</si>
  <si>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</si>
  <si>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</si>
  <si>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</si>
  <si>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</si>
  <si>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</si>
  <si>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</si>
  <si>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</si>
  <si>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</si>
  <si>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</si>
  <si>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</si>
  <si>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</si>
  <si>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</si>
  <si>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</si>
  <si>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</si>
  <si>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</si>
  <si>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</si>
  <si>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</si>
  <si>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</si>
  <si>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</si>
  <si>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</si>
  <si>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</si>
  <si>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</si>
  <si>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</si>
  <si>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</si>
  <si>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</si>
  <si>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</si>
  <si>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</si>
  <si>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</si>
  <si>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</si>
  <si>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</si>
  <si>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</si>
  <si>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</si>
  <si>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</si>
  <si>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</si>
  <si>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</si>
  <si>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</si>
  <si>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</si>
  <si>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</si>
  <si>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</si>
  <si>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</si>
  <si>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</si>
  <si>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</si>
  <si>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</si>
  <si>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</si>
  <si>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</si>
  <si>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</si>
  <si>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</si>
  <si>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</si>
  <si>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</si>
  <si>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</si>
  <si>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</si>
  <si>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</si>
  <si>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</si>
  <si>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</si>
  <si>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</si>
  <si>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</si>
  <si>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</si>
  <si>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</si>
  <si>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</si>
  <si>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</si>
  <si>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</si>
  <si>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</si>
  <si>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</si>
  <si>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</si>
  <si>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</si>
  <si>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</si>
  <si>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</si>
  <si>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</si>
  <si>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</si>
  <si>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</si>
  <si>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</si>
  <si>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</si>
  <si>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</si>
  <si>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</si>
  <si>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</si>
  <si>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</si>
  <si>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</si>
  <si>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</si>
  <si>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</si>
  <si>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</si>
  <si>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</si>
  <si>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</si>
  <si>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</si>
  <si>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</si>
  <si>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</si>
  <si>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</si>
  <si>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</si>
  <si>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</si>
  <si>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</si>
  <si>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</si>
  <si>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</si>
  <si>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</si>
  <si>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</si>
  <si>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</si>
  <si>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</si>
  <si>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</si>
  <si>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</si>
  <si>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</si>
  <si>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</si>
  <si>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</si>
  <si>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</si>
  <si>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</si>
  <si>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</si>
  <si>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</si>
  <si>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</si>
  <si>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</si>
  <si>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</si>
  <si>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</si>
  <si>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</si>
  <si>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</si>
  <si>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</si>
  <si>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</si>
  <si>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</si>
  <si>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</si>
  <si>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</si>
  <si>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</si>
  <si>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</si>
  <si>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</si>
  <si>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</si>
  <si>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</si>
  <si>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</si>
  <si>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</si>
  <si>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</si>
  <si>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</si>
  <si>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</si>
  <si>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</si>
  <si>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</si>
  <si>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</si>
  <si>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</si>
  <si>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</si>
  <si>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</si>
  <si>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</si>
  <si>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</si>
  <si>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</si>
  <si>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</si>
  <si>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</si>
  <si>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</si>
  <si>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</si>
  <si>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</si>
  <si>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</si>
  <si>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</si>
  <si>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</si>
  <si>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</si>
  <si>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</si>
  <si>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</si>
  <si>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</si>
  <si>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</si>
  <si>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</si>
  <si>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</si>
  <si>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</si>
  <si>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</si>
  <si>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</si>
  <si>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</si>
  <si>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</si>
  <si>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</si>
  <si>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</si>
  <si>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</si>
  <si>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</si>
  <si>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</si>
  <si>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</si>
  <si>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</si>
  <si>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</si>
  <si>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</si>
  <si>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</si>
  <si>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</si>
  <si>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</si>
  <si>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</si>
  <si>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</si>
  <si>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</si>
  <si>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</si>
  <si>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</si>
  <si>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</si>
  <si>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</si>
  <si>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</si>
  <si>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</si>
  <si>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</si>
  <si>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</si>
  <si>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</si>
  <si>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</si>
  <si>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</si>
  <si>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</si>
  <si>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</si>
  <si>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</si>
  <si>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</si>
  <si>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</si>
  <si>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</si>
  <si>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</si>
  <si>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</si>
  <si>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</si>
  <si>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</si>
  <si>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</si>
  <si>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</si>
  <si>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</si>
  <si>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</si>
  <si>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</si>
  <si>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</si>
  <si>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</si>
  <si>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</si>
  <si>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</si>
  <si>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</si>
  <si>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</si>
  <si>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</si>
  <si>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</si>
  <si>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</si>
  <si>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</si>
  <si>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</si>
  <si>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</si>
  <si>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</si>
  <si>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</si>
  <si>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</si>
  <si>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</si>
  <si>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</si>
  <si>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</si>
  <si>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</si>
  <si>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</si>
  <si>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</si>
  <si>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</si>
  <si>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</si>
  <si>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</si>
  <si>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</si>
  <si>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</si>
  <si>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</si>
  <si>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</si>
  <si>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</si>
  <si>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</si>
  <si>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</si>
  <si>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</si>
  <si>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</si>
  <si>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</si>
  <si>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</si>
  <si>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</si>
  <si>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</si>
  <si>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</si>
  <si>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</si>
  <si>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</si>
  <si>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</si>
  <si>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</si>
  <si>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</si>
  <si>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</si>
  <si>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</si>
  <si>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</si>
  <si>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</si>
  <si>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</si>
  <si>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</si>
  <si>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</si>
  <si>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</si>
  <si>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</si>
  <si>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</si>
  <si>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</si>
  <si>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</si>
  <si>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</si>
  <si>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</si>
  <si>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</si>
  <si>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</si>
  <si>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</si>
  <si>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</si>
  <si>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</si>
  <si>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</si>
  <si>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</si>
  <si>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</si>
  <si>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</si>
  <si>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</si>
  <si>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</si>
  <si>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</si>
  <si>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</si>
  <si>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</si>
  <si>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</si>
  <si>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</si>
  <si>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</si>
  <si>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</si>
  <si>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</si>
  <si>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</si>
  <si>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</si>
  <si>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</si>
  <si>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</si>
  <si>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</si>
  <si>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</si>
  <si>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</si>
  <si>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</si>
  <si>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</si>
  <si>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</si>
  <si>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</si>
  <si>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</si>
  <si>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</si>
  <si>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</si>
  <si>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</si>
  <si>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</si>
  <si>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</si>
  <si>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</si>
  <si>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</si>
  <si>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</si>
  <si>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</si>
  <si>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</si>
  <si>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</si>
  <si>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</si>
  <si>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</si>
  <si>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</si>
  <si>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</si>
  <si>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</si>
  <si>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</si>
  <si>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</si>
  <si>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</si>
  <si>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</si>
  <si>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</si>
  <si>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</si>
  <si>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</si>
  <si>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</si>
  <si>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</si>
  <si>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</si>
  <si>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</si>
  <si>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</si>
  <si>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</si>
  <si>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</si>
  <si>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</si>
  <si>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</si>
  <si>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</si>
  <si>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</si>
  <si>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</si>
  <si>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</si>
  <si>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</si>
  <si>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</si>
  <si>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</si>
  <si>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</si>
  <si>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</si>
  <si>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</si>
  <si>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</si>
  <si>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</si>
  <si>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</si>
  <si>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</si>
  <si>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</si>
  <si>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</si>
  <si>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</si>
  <si>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</si>
  <si>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</si>
  <si>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</si>
  <si>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</si>
  <si>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</si>
  <si>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</si>
  <si>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</si>
  <si>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</si>
  <si>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</si>
  <si>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</si>
  <si>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</si>
  <si>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</si>
  <si>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</si>
  <si>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</si>
  <si>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</si>
  <si>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</si>
  <si>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</si>
  <si>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</si>
  <si>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</si>
  <si>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</si>
  <si>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</si>
  <si>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</si>
  <si>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</si>
  <si>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</si>
  <si>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</si>
  <si>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</si>
  <si>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</si>
  <si>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</si>
  <si>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</si>
  <si>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</si>
  <si>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</si>
  <si>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</si>
  <si>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</si>
  <si>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</si>
  <si>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</si>
  <si>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</si>
  <si>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</si>
  <si>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</si>
  <si>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</si>
  <si>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</si>
  <si>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</si>
  <si>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</si>
  <si>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</si>
  <si>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</si>
  <si>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</si>
  <si>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</si>
  <si>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</si>
  <si>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</si>
  <si>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</si>
  <si>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</si>
  <si>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</si>
  <si>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</si>
  <si>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</si>
  <si>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</si>
  <si>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</si>
  <si>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</si>
  <si>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</si>
  <si>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</si>
  <si>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</si>
  <si>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</si>
  <si>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</si>
  <si>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</si>
  <si>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</si>
  <si>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</si>
  <si>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</si>
  <si>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</si>
  <si>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</si>
  <si>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</si>
  <si>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</si>
  <si>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</si>
  <si>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</si>
  <si>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</si>
  <si>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</si>
  <si>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</si>
  <si>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</si>
  <si>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</si>
  <si>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</si>
  <si>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</si>
  <si>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</si>
  <si>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</si>
  <si>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</si>
  <si>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</si>
  <si>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</si>
  <si>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</si>
  <si>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</si>
  <si>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</si>
  <si>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</si>
  <si>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</si>
  <si>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</si>
  <si>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</si>
  <si>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</si>
  <si>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</si>
  <si>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</si>
  <si>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</si>
  <si>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</si>
  <si>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</si>
  <si>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</si>
  <si>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</si>
  <si>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</si>
  <si>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</si>
  <si>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</si>
  <si>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</si>
  <si>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</si>
  <si>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</si>
  <si>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</si>
  <si>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</si>
  <si>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</si>
  <si>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</si>
  <si>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</si>
  <si>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</si>
  <si>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</si>
  <si>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</si>
  <si>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</si>
  <si>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</si>
  <si>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</si>
  <si>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</si>
  <si>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</si>
  <si>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</si>
  <si>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</si>
  <si>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</si>
  <si>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</si>
  <si>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</si>
  <si>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</si>
  <si>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</si>
  <si>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</si>
  <si>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</si>
  <si>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</si>
  <si>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</si>
  <si>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</si>
  <si>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</si>
  <si>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</si>
  <si>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</si>
  <si>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</si>
  <si>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</si>
  <si>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</si>
  <si>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</si>
  <si>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</si>
  <si>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</si>
  <si>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</si>
  <si>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</si>
  <si>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</si>
  <si>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</si>
  <si>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</si>
  <si>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</si>
  <si>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</si>
  <si>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</si>
  <si>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</si>
  <si>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</si>
  <si>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</si>
  <si>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</si>
  <si>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</si>
  <si>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</si>
  <si>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</si>
  <si>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</si>
  <si>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</si>
  <si>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</si>
  <si>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</si>
  <si>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</si>
  <si>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</si>
  <si>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</si>
  <si>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</si>
  <si>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</si>
  <si>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</si>
  <si>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</si>
  <si>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</si>
  <si>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</si>
  <si>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</si>
  <si>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</si>
  <si>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</si>
  <si>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</si>
  <si>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</si>
  <si>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</si>
  <si>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</si>
  <si>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</si>
  <si>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</si>
  <si>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</si>
  <si>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</si>
  <si>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</si>
  <si>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</si>
  <si>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</si>
  <si>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</si>
  <si>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</si>
  <si>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</si>
  <si>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</si>
  <si>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</si>
  <si>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</si>
  <si>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</si>
  <si>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</si>
  <si>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</si>
  <si>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</si>
  <si>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</si>
  <si>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</si>
  <si>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</si>
  <si>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</si>
  <si>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</si>
  <si>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</si>
  <si>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</si>
  <si>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</si>
  <si>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</si>
  <si>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</si>
  <si>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</si>
  <si>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</si>
  <si>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</si>
  <si>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</si>
  <si>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</si>
  <si>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</si>
  <si>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</si>
  <si>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</si>
  <si>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</si>
  <si>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</si>
  <si>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</si>
  <si>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</si>
  <si>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</si>
  <si>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</si>
  <si>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</si>
  <si>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</si>
  <si>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</si>
  <si>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</si>
  <si>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</si>
  <si>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</si>
  <si>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</si>
  <si>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</si>
  <si>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</si>
  <si>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</si>
  <si>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</si>
  <si>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</si>
  <si>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</si>
  <si>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</si>
  <si>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</si>
  <si>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</si>
  <si>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</si>
  <si>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</si>
  <si>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</si>
  <si>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</si>
  <si>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</si>
  <si>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</si>
  <si>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</si>
  <si>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</si>
  <si>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</si>
  <si>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</si>
  <si>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</si>
  <si>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</si>
  <si>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</si>
  <si>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</si>
  <si>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</si>
  <si>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</si>
  <si>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</si>
  <si>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</si>
  <si>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</si>
  <si>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</si>
  <si>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</si>
  <si>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</si>
  <si>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</si>
  <si>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</si>
  <si>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</si>
  <si>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</si>
  <si>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</si>
  <si>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</si>
  <si>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</si>
  <si>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</si>
  <si>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</si>
  <si>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</si>
  <si>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</si>
  <si>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</si>
  <si>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</si>
  <si>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</si>
  <si>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</si>
  <si>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</si>
  <si>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</si>
  <si>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</si>
  <si>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</si>
  <si>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</si>
  <si>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</si>
  <si>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</si>
  <si>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</si>
  <si>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</si>
  <si>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</si>
  <si>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</si>
  <si>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</si>
  <si>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</si>
  <si>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</si>
  <si>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</si>
  <si>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</si>
  <si>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</si>
  <si>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</si>
  <si>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</si>
  <si>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</si>
  <si>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</si>
  <si>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</si>
  <si>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</si>
  <si>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</si>
  <si>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</si>
  <si>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</si>
  <si>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</si>
  <si>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</si>
  <si>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</si>
  <si>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</si>
  <si>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</si>
  <si>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</si>
  <si>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</si>
  <si>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</si>
  <si>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</si>
  <si>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</si>
  <si>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</si>
  <si>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</si>
  <si>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</si>
  <si>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</si>
  <si>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</si>
  <si>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</si>
  <si>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</si>
  <si>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</si>
  <si>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</si>
  <si>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</si>
  <si>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</si>
  <si>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</si>
  <si>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</si>
  <si>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</si>
  <si>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</si>
  <si>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</si>
  <si>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</si>
  <si>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</si>
  <si>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</si>
  <si>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</si>
  <si>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</si>
  <si>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</si>
  <si>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</si>
  <si>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</si>
  <si>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</si>
  <si>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</si>
  <si>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</si>
  <si>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</si>
  <si>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</si>
  <si>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</si>
  <si>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</si>
  <si>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</si>
  <si>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</si>
  <si>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</si>
  <si>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</si>
  <si>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</si>
  <si>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</si>
  <si>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</si>
  <si>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</si>
  <si>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</si>
  <si>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</si>
  <si>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</si>
  <si>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</si>
  <si>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</si>
  <si>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</si>
  <si>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</si>
  <si>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</si>
  <si>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</si>
  <si>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</si>
  <si>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</si>
  <si>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</si>
  <si>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</si>
  <si>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</si>
  <si>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</si>
  <si>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</si>
  <si>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</si>
  <si>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</si>
  <si>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</si>
  <si>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</si>
  <si>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</si>
  <si>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</si>
  <si>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</si>
  <si>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</si>
  <si>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</si>
  <si>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</si>
  <si>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</si>
  <si>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</si>
  <si>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</si>
  <si>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</si>
  <si>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</si>
  <si>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</si>
  <si>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</si>
  <si>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</si>
  <si>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</si>
  <si>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</si>
  <si>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</si>
  <si>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</si>
  <si>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</si>
  <si>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</si>
  <si>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</si>
  <si>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</si>
  <si>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</si>
  <si>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</si>
  <si>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</si>
  <si>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</si>
  <si>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</si>
  <si>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</si>
  <si>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</si>
  <si>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</si>
  <si>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</si>
  <si>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</si>
  <si>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</si>
  <si>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</si>
  <si>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</si>
  <si>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</si>
  <si>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</si>
  <si>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</si>
  <si>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</si>
  <si>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</si>
  <si>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</si>
  <si>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</si>
  <si>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</si>
  <si>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</si>
  <si>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</si>
  <si>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</si>
  <si>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</si>
  <si>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</si>
  <si>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</si>
  <si>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</si>
  <si>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</si>
  <si>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</si>
  <si>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</si>
  <si>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</si>
  <si>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</si>
  <si>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</si>
  <si>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</si>
  <si>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</si>
  <si>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</si>
  <si>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</si>
  <si>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</si>
  <si>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</si>
  <si>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</si>
  <si>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</si>
  <si>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</si>
  <si>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</si>
  <si>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</si>
  <si>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</si>
  <si>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</si>
  <si>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</si>
  <si>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</si>
  <si>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</si>
  <si>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</si>
  <si>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</si>
  <si>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</si>
  <si>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</si>
  <si>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</si>
  <si>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</si>
  <si>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</si>
  <si>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</si>
  <si>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</si>
  <si>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</si>
  <si>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</si>
  <si>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</si>
  <si>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</si>
  <si>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</si>
  <si>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</si>
  <si>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</si>
  <si>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</si>
  <si>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</si>
  <si>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</si>
  <si>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</si>
  <si>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</si>
  <si>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</si>
  <si>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</si>
  <si>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</si>
  <si>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</si>
  <si>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</si>
  <si>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</si>
  <si>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</si>
  <si>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</si>
  <si>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</si>
  <si>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</si>
  <si>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</si>
  <si>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</si>
  <si>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</si>
  <si>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</si>
  <si>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</si>
  <si>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</si>
  <si>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</si>
  <si>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</si>
  <si>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</si>
  <si>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</si>
  <si>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</si>
  <si>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</si>
  <si>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</si>
  <si>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</si>
  <si>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</si>
  <si>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</si>
  <si>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</si>
  <si>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</si>
  <si>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</si>
  <si>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</si>
  <si>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</si>
  <si>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</si>
  <si>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</si>
  <si>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</si>
  <si>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</si>
  <si>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</si>
  <si>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</si>
  <si>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</si>
  <si>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</si>
  <si>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</si>
  <si>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</si>
  <si>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</si>
  <si>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</si>
  <si>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</si>
  <si>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</si>
  <si>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</si>
  <si>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</si>
  <si>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</si>
  <si>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</si>
  <si>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</si>
  <si>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</si>
  <si>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</si>
  <si>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</si>
  <si>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</si>
  <si>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</si>
  <si>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</si>
  <si>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</si>
  <si>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</si>
  <si>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</si>
  <si>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</si>
  <si>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</si>
  <si>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</si>
  <si>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</si>
  <si>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</si>
  <si>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</si>
  <si>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</si>
  <si>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</si>
  <si>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</si>
  <si>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</si>
  <si>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</si>
  <si>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</si>
  <si>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</si>
  <si>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</si>
  <si>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</si>
  <si>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</si>
  <si>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</si>
  <si>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</si>
  <si>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</si>
  <si>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</si>
  <si>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</si>
  <si>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</si>
  <si>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</si>
  <si>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</si>
  <si>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</si>
  <si>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</si>
  <si>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</si>
  <si>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</si>
  <si>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</si>
  <si>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</si>
  <si>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</si>
  <si>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</si>
  <si>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</si>
  <si>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</si>
  <si>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</si>
  <si>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</si>
  <si>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</si>
  <si>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</si>
  <si>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</si>
  <si>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</si>
  <si>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</si>
  <si>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</si>
  <si>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</si>
  <si>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</si>
  <si>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</si>
  <si>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</si>
  <si>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</si>
  <si>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</si>
  <si>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</si>
  <si>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</si>
  <si>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</si>
  <si>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</si>
  <si>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</si>
  <si>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</si>
  <si>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</si>
  <si>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</si>
  <si>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</si>
  <si>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</si>
  <si>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</si>
  <si>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</si>
  <si>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</si>
  <si>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</si>
  <si>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</si>
  <si>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</si>
  <si>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</si>
  <si>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</si>
  <si>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</si>
  <si>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</si>
  <si>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</si>
  <si>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</si>
  <si>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</si>
  <si>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</si>
  <si>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</si>
  <si>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</si>
  <si>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</si>
  <si>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</si>
  <si>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</si>
  <si>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</si>
  <si>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</si>
  <si>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</si>
  <si>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</si>
  <si>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</si>
  <si>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</si>
  <si>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</si>
  <si>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</si>
  <si>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</si>
  <si>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</si>
  <si>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</si>
  <si>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</si>
  <si>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</si>
  <si>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</si>
  <si>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</si>
  <si>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</si>
  <si>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</si>
  <si>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</si>
  <si>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</si>
  <si>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</si>
  <si>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</si>
  <si>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</si>
  <si>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</si>
  <si>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</si>
  <si>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</si>
  <si>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</si>
  <si>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</si>
  <si>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</si>
  <si>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</si>
  <si>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</si>
  <si>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</si>
  <si>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</si>
  <si>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</si>
  <si>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</si>
  <si>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</si>
  <si>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</si>
  <si>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</si>
  <si>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</si>
  <si>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</si>
  <si>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</si>
  <si>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</si>
  <si>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</si>
  <si>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</si>
  <si>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</si>
  <si>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</si>
  <si>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</si>
  <si>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</si>
  <si>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</si>
  <si>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</si>
  <si>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</si>
  <si>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</si>
  <si>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</si>
  <si>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</si>
  <si>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</si>
  <si>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</si>
  <si>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</si>
  <si>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</si>
  <si>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</si>
  <si>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</si>
  <si>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</si>
  <si>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</si>
  <si>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</si>
  <si>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</si>
  <si>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</si>
  <si>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</si>
  <si>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</si>
  <si>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</si>
  <si>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</si>
  <si>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</si>
  <si>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</si>
  <si>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</si>
  <si>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</si>
  <si>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</si>
  <si>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</si>
  <si>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</si>
  <si>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</si>
  <si>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</si>
  <si>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</si>
  <si>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</si>
  <si>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</si>
  <si>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</si>
  <si>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</si>
  <si>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</si>
  <si>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</si>
  <si>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</si>
  <si>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</si>
  <si>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</si>
  <si>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</si>
  <si>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</si>
  <si>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</si>
  <si>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</si>
  <si>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</si>
  <si>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</si>
  <si>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</si>
  <si>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</si>
  <si>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</si>
  <si>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</si>
  <si>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</si>
  <si>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</si>
  <si>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</si>
  <si>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</si>
  <si>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</si>
  <si>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</si>
  <si>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</si>
  <si>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</si>
  <si>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</si>
  <si>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</si>
  <si>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</si>
  <si>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</si>
  <si>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</si>
  <si>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</si>
  <si>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</si>
  <si>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</si>
  <si>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</si>
  <si>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</si>
  <si>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</si>
  <si>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</si>
  <si>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</si>
  <si>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</si>
  <si>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</si>
  <si>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</si>
  <si>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</si>
  <si>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</si>
  <si>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</si>
  <si>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</si>
  <si>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</si>
  <si>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</si>
  <si>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</si>
  <si>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</si>
  <si>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</si>
  <si>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</si>
  <si>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</si>
  <si>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</si>
  <si>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</si>
  <si>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</si>
  <si>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</si>
  <si>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</si>
  <si>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</si>
  <si>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</si>
  <si>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</si>
  <si>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</si>
  <si>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</si>
  <si>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</si>
  <si>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</si>
  <si>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</si>
  <si>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</si>
  <si>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</si>
  <si>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</si>
  <si>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</si>
  <si>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</si>
  <si>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</si>
  <si>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</si>
  <si>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</si>
  <si>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</si>
  <si>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</si>
  <si>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</si>
  <si>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</si>
  <si>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</si>
  <si>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</si>
  <si>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</si>
  <si>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</si>
  <si>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</si>
  <si>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</si>
  <si>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</si>
  <si>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</si>
  <si>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</si>
  <si>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</si>
  <si>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</si>
  <si>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</si>
  <si>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</si>
  <si>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</si>
  <si>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</si>
  <si>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</si>
  <si>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</si>
  <si>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</si>
  <si>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</si>
  <si>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</si>
  <si>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</si>
  <si>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</si>
  <si>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</si>
  <si>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</si>
  <si>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</si>
  <si>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</si>
  <si>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</si>
  <si>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</si>
  <si>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</si>
  <si>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</si>
  <si>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</si>
  <si>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</si>
  <si>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</si>
  <si>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</si>
  <si>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</si>
  <si>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</si>
  <si>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</si>
  <si>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</si>
  <si>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</si>
  <si>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</si>
  <si>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</si>
  <si>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</si>
  <si>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</si>
  <si>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</si>
  <si>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</si>
  <si>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</si>
  <si>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</si>
  <si>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</si>
  <si>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</si>
  <si>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</si>
  <si>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</si>
  <si>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</si>
  <si>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</si>
  <si>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</si>
  <si>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</si>
  <si>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</si>
  <si>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</si>
  <si>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</si>
  <si>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</si>
  <si>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</si>
  <si>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</si>
  <si>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</si>
  <si>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</si>
  <si>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</si>
  <si>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</si>
  <si>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</si>
  <si>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</si>
  <si>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</si>
  <si>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</si>
  <si>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</si>
  <si>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</si>
  <si>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</si>
  <si>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</si>
  <si>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</si>
  <si>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</si>
  <si>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</si>
  <si>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</si>
  <si>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</si>
  <si>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</si>
  <si>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</si>
  <si>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</si>
  <si>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</si>
  <si>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</si>
  <si>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</si>
  <si>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</si>
  <si>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</si>
  <si>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</si>
  <si>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</si>
  <si>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</si>
  <si>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</si>
  <si>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</si>
  <si>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</si>
  <si>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</si>
  <si>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</si>
  <si>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</si>
  <si>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</si>
  <si>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</si>
  <si>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</si>
  <si>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</si>
  <si>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</si>
  <si>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</si>
  <si>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</si>
  <si>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</si>
  <si>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</si>
  <si>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</si>
  <si>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</si>
  <si>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</si>
  <si>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</si>
  <si>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</si>
  <si>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</si>
  <si>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</si>
  <si>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</si>
  <si>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</si>
  <si>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</si>
  <si>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</si>
  <si>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</si>
  <si>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</si>
  <si>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</si>
  <si>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</si>
  <si>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</si>
  <si>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</si>
  <si>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</si>
  <si>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</si>
  <si>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</si>
  <si>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</si>
  <si>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</si>
  <si>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</si>
  <si>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</si>
  <si>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</si>
  <si>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</si>
  <si>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</si>
  <si>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</si>
  <si>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</si>
  <si>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</si>
  <si>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</si>
  <si>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</si>
  <si>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</si>
  <si>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</si>
  <si>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</si>
  <si>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</si>
  <si>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</si>
  <si>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</si>
  <si>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</si>
  <si>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</si>
  <si>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</si>
  <si>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</si>
  <si>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</si>
  <si>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</si>
  <si>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</si>
  <si>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</si>
  <si>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</si>
  <si>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</si>
  <si>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</si>
  <si>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</si>
  <si>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</si>
  <si>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</si>
  <si>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</si>
  <si>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</si>
  <si>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</si>
  <si>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</si>
  <si>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</si>
  <si>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</si>
  <si>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</si>
  <si>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</si>
  <si>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</si>
  <si>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</si>
  <si>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</si>
  <si>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</si>
  <si>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</si>
  <si>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</si>
  <si>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</si>
  <si>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</si>
  <si>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</si>
  <si>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</si>
  <si>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</si>
  <si>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</si>
  <si>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</si>
  <si>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</si>
  <si>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</si>
  <si>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</si>
  <si>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</si>
  <si>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</si>
  <si>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</si>
  <si>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</si>
  <si>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</si>
  <si>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</si>
  <si>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</si>
  <si>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</si>
  <si>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</si>
  <si>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</si>
  <si>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</si>
  <si>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</si>
  <si>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</si>
  <si>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</si>
  <si>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</si>
  <si>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</si>
  <si>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</si>
  <si>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</si>
  <si>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</si>
  <si>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</si>
  <si>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</si>
  <si>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</si>
  <si>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</si>
  <si>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</si>
  <si>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</si>
  <si>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</si>
  <si>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</si>
  <si>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</si>
  <si>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</si>
  <si>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</si>
  <si>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</si>
  <si>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</si>
  <si>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</si>
  <si>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</si>
  <si>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</si>
  <si>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</si>
  <si>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</si>
  <si>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</si>
  <si>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</si>
  <si>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</si>
  <si>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</si>
  <si>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</si>
  <si>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</si>
  <si>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</si>
  <si>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</si>
  <si>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</si>
  <si>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</si>
  <si>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</si>
  <si>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</si>
  <si>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</si>
  <si>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</si>
  <si>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</si>
  <si>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</si>
  <si>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</si>
  <si>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</si>
  <si>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</si>
  <si>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</si>
  <si>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</si>
  <si>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</si>
  <si>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</si>
  <si>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</si>
  <si>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</si>
  <si>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</si>
  <si>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</si>
  <si>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</si>
  <si>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</si>
  <si>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</si>
  <si>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</si>
  <si>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</si>
  <si>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</si>
  <si>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</si>
  <si>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</si>
  <si>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</si>
  <si>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</si>
  <si>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</si>
  <si>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</si>
  <si>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</si>
  <si>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</si>
  <si>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</si>
  <si>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</si>
  <si>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</si>
  <si>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</si>
  <si>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</si>
  <si>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</si>
  <si>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</si>
  <si>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</si>
  <si>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</si>
  <si>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</si>
  <si>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</si>
  <si>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</si>
  <si>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</si>
  <si>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</si>
  <si>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</si>
  <si>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</si>
  <si>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</si>
  <si>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</si>
  <si>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</si>
  <si>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</si>
  <si>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</si>
  <si>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</si>
  <si>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</si>
  <si>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</si>
  <si>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</si>
  <si>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</si>
  <si>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</si>
  <si>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</si>
  <si>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</si>
  <si>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</si>
  <si>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</si>
  <si>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</si>
  <si>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</si>
  <si>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</si>
  <si>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</si>
  <si>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</si>
  <si>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</si>
  <si>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</si>
  <si>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</si>
  <si>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</si>
  <si>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</si>
  <si>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</si>
  <si>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</si>
  <si>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</si>
  <si>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</si>
  <si>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</si>
  <si>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</si>
  <si>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</si>
  <si>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</si>
  <si>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</si>
  <si>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</si>
  <si>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</si>
  <si>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</si>
  <si>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</si>
  <si>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</si>
  <si>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</si>
  <si>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</si>
  <si>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</si>
  <si>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</si>
  <si>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</si>
  <si>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</si>
  <si>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</si>
  <si>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</si>
  <si>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</si>
  <si>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</si>
  <si>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</si>
  <si>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</si>
  <si>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</si>
  <si>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</si>
  <si>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</si>
  <si>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</si>
  <si>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</si>
  <si>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</si>
  <si>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</si>
  <si>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</si>
  <si>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</si>
  <si>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</si>
  <si>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</si>
  <si>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</si>
  <si>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</si>
  <si>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</si>
  <si>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</si>
  <si>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</si>
  <si>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</si>
  <si>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</si>
  <si>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</si>
  <si>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</si>
  <si>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</si>
  <si>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</si>
  <si>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</si>
  <si>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</si>
  <si>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</si>
  <si>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</si>
  <si>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</si>
  <si>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</si>
  <si>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</si>
  <si>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</si>
  <si>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</si>
  <si>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</si>
  <si>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</si>
  <si>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</si>
  <si>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</si>
  <si>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</si>
  <si>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</si>
  <si>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</si>
  <si>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</si>
  <si>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</si>
  <si>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</si>
  <si>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</si>
  <si>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</si>
  <si>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</si>
  <si>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</si>
  <si>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</si>
  <si>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</si>
  <si>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</si>
  <si>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</si>
  <si>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</si>
  <si>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</si>
  <si>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</si>
  <si>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</si>
  <si>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</si>
  <si>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</si>
  <si>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</si>
  <si>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</si>
  <si>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</si>
  <si>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</si>
  <si>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</si>
  <si>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</si>
  <si>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</si>
  <si>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</si>
  <si>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</si>
  <si>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</si>
  <si>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</si>
  <si>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</si>
  <si>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</si>
  <si>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</si>
  <si>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</si>
  <si>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</si>
  <si>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</si>
  <si>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</si>
  <si>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</si>
  <si>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</si>
  <si>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</si>
  <si>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</si>
  <si>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</si>
  <si>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</si>
  <si>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</si>
  <si>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</si>
  <si>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</si>
  <si>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</si>
  <si>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</si>
  <si>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</si>
  <si>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</si>
  <si>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</si>
  <si>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</si>
  <si>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</si>
  <si>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</si>
  <si>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</si>
  <si>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</si>
  <si>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</si>
  <si>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</si>
  <si>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</si>
  <si>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</si>
  <si>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</si>
  <si>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</si>
  <si>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</si>
  <si>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</si>
  <si>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</si>
  <si>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</si>
  <si>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</si>
  <si>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</si>
  <si>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</si>
  <si>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</si>
  <si>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</si>
  <si>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</si>
  <si>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</si>
  <si>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</si>
  <si>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</si>
  <si>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</si>
  <si>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</si>
  <si>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</si>
  <si>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</si>
  <si>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</si>
  <si>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</si>
  <si>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</si>
  <si>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</si>
  <si>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</si>
  <si>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</si>
  <si>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</si>
  <si>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</si>
  <si>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</si>
  <si>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</si>
  <si>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</si>
  <si>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</si>
  <si>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</si>
  <si>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</si>
  <si>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</si>
  <si>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</si>
  <si>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</si>
  <si>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</si>
  <si>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</si>
  <si>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</si>
  <si>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</si>
  <si>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</si>
  <si>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</si>
  <si>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</si>
  <si>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</si>
  <si>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</si>
  <si>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</si>
  <si>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</si>
  <si>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</si>
  <si>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</si>
  <si>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</si>
  <si>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</si>
  <si>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</si>
  <si>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</si>
  <si>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</si>
  <si>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</si>
  <si>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</si>
  <si>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</si>
  <si>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</si>
  <si>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</si>
  <si>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</si>
  <si>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</si>
  <si>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</si>
  <si>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Rolled Alloys Inc.</t>
  </si>
  <si>
    <t>Company</t>
  </si>
  <si>
    <t>36-4331636</t>
  </si>
  <si>
    <t>Federal Tax I.D. number</t>
  </si>
  <si>
    <t>125 West Sterns Rd  Temperance Michigan 48182</t>
  </si>
  <si>
    <t>Chris Wonders</t>
  </si>
  <si>
    <t>cwonders@rolledalloys.com</t>
  </si>
  <si>
    <t>734-847-9430</t>
  </si>
  <si>
    <t>Qaulity Assurance Manager</t>
  </si>
  <si>
    <t>Rolledalloys.com</t>
  </si>
  <si>
    <t>E-mail relevant suppliers and ask for the CMRT template to be filled out.</t>
  </si>
  <si>
    <t>CID000499</t>
  </si>
  <si>
    <t>Fujian Jinxin Tungsten Co., Ltd.</t>
  </si>
  <si>
    <t/>
  </si>
  <si>
    <t>Yanshi</t>
  </si>
  <si>
    <t>CID002095</t>
  </si>
  <si>
    <t>Xinhai Rendan Shaoguan Tungsten Co., Ltd.</t>
  </si>
  <si>
    <t>Shaoguan</t>
  </si>
  <si>
    <t>Russian Federation</t>
  </si>
  <si>
    <t>18 Kosyakova Street, 1140730 Roshal, Russian Federation</t>
  </si>
  <si>
    <t>German Veisman</t>
  </si>
  <si>
    <t>german@nordmet.ch</t>
  </si>
  <si>
    <t>Russia</t>
  </si>
  <si>
    <t>China</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</si>
  <si>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</si>
  <si>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</si>
  <si>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</si>
  <si>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</si>
  <si>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</si>
  <si>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</si>
  <si>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</si>
  <si>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</si>
  <si>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United States Of America</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</si>
  <si>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</si>
  <si>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</si>
  <si>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</si>
  <si>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</si>
  <si>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Changlong Town, Chongyi County, Ganzhou City, Jiangxi Province, China</t>
  </si>
  <si>
    <t>Chang Yuzhong</t>
  </si>
  <si>
    <t>dept1@cniecjx.com.cn</t>
  </si>
  <si>
    <t>China, DRC or an adjoining country (Covered Countries), Canada, Russia, Brazil, Malaysia, Australia, Bolivia, Peru, Indonesia, Recycled/Scrap, Japan</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</si>
  <si>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</si>
  <si>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</si>
  <si>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</si>
  <si>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</si>
  <si>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</si>
  <si>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</si>
  <si>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</si>
  <si>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</si>
  <si>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</si>
  <si>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Germany</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</si>
  <si>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</si>
  <si>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</si>
  <si>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</si>
  <si>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</si>
  <si>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</si>
  <si>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</si>
  <si>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</si>
  <si>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</si>
  <si>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</si>
  <si>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</si>
  <si>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</si>
  <si>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</si>
  <si>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</si>
  <si>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</si>
  <si>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</si>
  <si>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</si>
  <si>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</si>
  <si>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</si>
  <si>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Fallon, NV</t>
  </si>
  <si>
    <t>Kevin Cann</t>
  </si>
  <si>
    <t>Kevin.Cann@kennametal.com</t>
  </si>
  <si>
    <t>Recycled/Scrap, USA, Russia, Vietnam, China, Bolivia, Portugal, Indonesia, Mexico, DRC or an adjoining country (Covered Countries)</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</si>
  <si>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</si>
  <si>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</si>
  <si>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</si>
  <si>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</si>
  <si>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</si>
  <si>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</si>
  <si>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</si>
  <si>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</si>
  <si>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</si>
  <si>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</si>
  <si>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</si>
  <si>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</si>
  <si>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</si>
  <si>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</si>
  <si>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</si>
  <si>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</si>
  <si>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Changsha South Tantalum Niobium Co., Ltd. Dagualing Village, Huangxing Town, Changsha Hunan 410129, China</t>
  </si>
  <si>
    <t>Ivy Du</t>
  </si>
  <si>
    <t>ivydu@csnftn.cn</t>
  </si>
  <si>
    <t>China, Recycled/Scrap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</si>
  <si>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</si>
  <si>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</si>
  <si>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</si>
  <si>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</si>
  <si>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</si>
  <si>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</si>
  <si>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</si>
  <si>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</si>
  <si>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</si>
  <si>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</si>
  <si>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</si>
  <si>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</si>
  <si>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</si>
  <si>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Ganzhou City, Jiangxi Province, P.R.China</t>
  </si>
  <si>
    <t>China, Japan, USA, Recycled/Scrap</t>
  </si>
  <si>
    <t>Japan</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</si>
  <si>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</si>
  <si>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</si>
  <si>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</si>
  <si>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</si>
  <si>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Rencun Industrial Zone, Xinxing County, Yunfu City, Guangdong Province, China</t>
  </si>
  <si>
    <t>Mr. Yongqiang Wang (Vice-General Manager)</t>
  </si>
  <si>
    <t>wyq0099@163.com</t>
  </si>
  <si>
    <t>China, DRC or an adjoining country (Covered Countries), Kazakhstan, Recycled/Scrap</t>
  </si>
  <si>
    <t>Brazil</t>
  </si>
  <si>
    <t>Rodovia BR 265 - Km 264 - Distrido Industrial de São João Del Rei - Minas gerais, CEP: 36315-000</t>
  </si>
  <si>
    <t>Daniel Clemente</t>
  </si>
  <si>
    <t>Desenvolvimento@resind.com.br</t>
  </si>
  <si>
    <t>Due diligence results pending</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</si>
  <si>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</si>
  <si>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</si>
  <si>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</si>
  <si>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</si>
  <si>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</si>
  <si>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</si>
  <si>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</si>
  <si>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</si>
  <si>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341300, Taxia Chongyi, Ganzhou, Jiangxi province, China</t>
  </si>
  <si>
    <t>Wubing</t>
  </si>
  <si>
    <t>export1@zy-tungsten.com</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</si>
  <si>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</si>
  <si>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</si>
  <si>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</si>
  <si>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</si>
  <si>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India</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</si>
  <si>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</si>
  <si>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</si>
  <si>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</si>
  <si>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</si>
  <si>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</si>
  <si>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</si>
  <si>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</si>
  <si>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</si>
  <si>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No10, Wenqing Road, Zhanggong District, Ganzhou, Jiangxi</t>
  </si>
  <si>
    <t>Ms. Huang</t>
  </si>
  <si>
    <t>13426541408@126.com</t>
  </si>
  <si>
    <t>China, DRC or an adjoining country (Covered Countries), Canada, Russia, Mozambique, Brazil, Thailand, Australia</t>
  </si>
  <si>
    <t>Zhongduan Soiuth Road, Industry Park Zone, Xinfeng County</t>
  </si>
  <si>
    <t>Yvette</t>
  </si>
  <si>
    <t>251106295@qq.com</t>
  </si>
  <si>
    <t>China, Thailand</t>
  </si>
  <si>
    <t>Mitsui Mining and Smelting Co., Ltd., 2081 Tosen, Oomuta, Fukuoka, Japan</t>
  </si>
  <si>
    <t>Mr. Tatsuyoshi Sakada</t>
  </si>
  <si>
    <t>sakada@mitsui-kinzoku.com</t>
  </si>
  <si>
    <t>Recycled/Scrap, Japan, Australia, Canada, Chile, South Africa, DRC or an adjoining country (Covered Countries), USA, China</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</si>
  <si>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</si>
  <si>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</si>
  <si>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</si>
  <si>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</si>
  <si>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</si>
  <si>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</si>
  <si>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</si>
  <si>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</si>
  <si>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</si>
  <si>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</si>
  <si>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</si>
  <si>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</si>
  <si>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</si>
  <si>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Changlong Town, Chongyi County, Ganzhou City, Jiangxi Province, PR China</t>
  </si>
  <si>
    <t>Mike Yang</t>
  </si>
  <si>
    <t>tungsten.export@w.jx.cn</t>
  </si>
  <si>
    <t>Argentina, Papua New Guinea, Singapore, USA, Guinea, Japan, Canada, China, Brazil, Mexico, Chile, Australia, Peru, Recycled/Scrap, Portugal, Spain, Bolivia</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</si>
  <si>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</si>
  <si>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</si>
  <si>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</si>
  <si>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</si>
  <si>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1111 Jenkins Road, Gastonia NC</t>
  </si>
  <si>
    <t>Craig Hafner</t>
  </si>
  <si>
    <t>Craig@dblockmetals.com</t>
  </si>
  <si>
    <t>DRC or an adjoining country (Covered Countries), Recycled/Scrap, Indonesia, USA, China, Brazil, Ethiopia</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</si>
  <si>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</si>
  <si>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</si>
  <si>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</si>
  <si>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</si>
  <si>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</si>
  <si>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</si>
  <si>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</si>
  <si>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</si>
  <si>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</si>
  <si>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</si>
  <si>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</si>
  <si>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</si>
  <si>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</si>
  <si>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</si>
  <si>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</si>
  <si>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</si>
  <si>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</si>
  <si>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</si>
  <si>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</si>
  <si>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</si>
  <si>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</si>
  <si>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</si>
  <si>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</si>
  <si>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</si>
  <si>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</si>
  <si>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</si>
  <si>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</si>
  <si>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</si>
  <si>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</si>
  <si>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</si>
  <si>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</si>
  <si>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No. 9 Industrial Park, Hitachi Ohmiya-city, Ibaraki Pref., Japan</t>
  </si>
  <si>
    <t>Australia, Bolivia, Brazil, Burundi, DRC or an adjoining country (Covered Countries), Ethiopia, India, Mozambique, Namibia, Nigeria, Rwanda, Sierra Leone, Zimbabwe,  Recycled/Scrap, Germany, China, Japan, Canada</t>
  </si>
  <si>
    <t>Plant Rhina, Ferroweg 1, 79725 Laufenburg (Baden)</t>
  </si>
  <si>
    <t>Australia, Bolivia, Brazil, Burundi, DRC or an adjoining country (Covered Countries), Ethiopia, India, Mozambique, Namibia, Nigeria, Rwanda, Sierra Leone, Zimbabwe, Recycled/Scrap</t>
  </si>
  <si>
    <t>Vila Pitinga s/n, Zona Rural, Presidente Figueiredo, Brazil</t>
  </si>
  <si>
    <t>Analia Calmell del Solar Del Rio</t>
  </si>
  <si>
    <t>analia.calmelldelsolar@minsur.com</t>
  </si>
  <si>
    <t>No. 3, Chunyi Road, Industrial Park</t>
  </si>
  <si>
    <t>Mr. Huang Shuigen</t>
  </si>
  <si>
    <t>489673857@qq.com</t>
  </si>
  <si>
    <t>China, DRC or an adjoining country (Covered Countries), Recycled/Scrap, USA, Australia, Mozambique, Canada</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</si>
  <si>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</si>
  <si>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</si>
  <si>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</si>
  <si>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</si>
  <si>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</si>
  <si>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</si>
  <si>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</si>
  <si>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</si>
  <si>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Sunrise Project Area of Xiushui Industrial Park, Tonggu, Yichun, Jiangxi, China</t>
  </si>
  <si>
    <t>China, Republic Of Korea, Kazakhstan</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</si>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</sst>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7">
    <dxf>
      <fill>
        <patternFill>
          <bgColor rgb="FFFFFF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3" name="Picture 2">
          <a:extLst>
            <a:ext uri="{FF2B5EF4-FFF2-40B4-BE49-F238E27FC236}">
              <a16:creationId xmlns:a16="http://schemas.microsoft.com/office/drawing/2014/main" id="{C195AB73-3248-4E82-9030-B56E447AA8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953875" y="200025"/>
          <a:ext cx="1344756" cy="136559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onders@rolledalloy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onders@rolledalloy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A840F37-D712-46E1-91D6-35ADE1E69C7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E61A907-2924-4AD2-B710-F7BBC4E3C16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t="s">
        <v>15607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15608</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15609</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15610</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15611</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15612</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15613</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15614</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15612</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15613</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44606</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t="s">
        <v>2511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t="s">
        <v>2511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t="s">
        <v>2511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15615</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12606</v>
      </c>
      <c r="E83" s="385"/>
      <c r="F83" s="68"/>
      <c r="G83" s="386" t="s">
        <v>15616</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6" priority="63" stopIfTrue="1">
      <formula>AND(OR($D$26="No",AND($D$26="Yes",$D$32="No")),OR($D$27="No",AND($D$27="Yes",$D$33="No")),OR($D$28="No",AND($D$28="Yes",$D$34="No")),OR($D$29="No",AND($D$29="Yes",$D$35="No")))</formula>
    </cfRule>
    <cfRule type="expression" dxfId="135" priority="64" stopIfTrue="1">
      <formula>IF(D75="",TRUE)</formula>
    </cfRule>
  </conditionalFormatting>
  <conditionalFormatting sqref="G77:J77">
    <cfRule type="expression" dxfId="134" priority="35" stopIfTrue="1">
      <formula>IF(AND($D$77="Yes",$G$77=""),TRUE)</formula>
    </cfRule>
  </conditionalFormatting>
  <conditionalFormatting sqref="D26:E26">
    <cfRule type="expression" dxfId="133" priority="115" stopIfTrue="1">
      <formula>IF($D$26="",TRUE)</formula>
    </cfRule>
  </conditionalFormatting>
  <conditionalFormatting sqref="D27:E27">
    <cfRule type="expression" dxfId="132" priority="122" stopIfTrue="1">
      <formula>IF($D$27="",TRUE)</formula>
    </cfRule>
  </conditionalFormatting>
  <conditionalFormatting sqref="D28:E28">
    <cfRule type="expression" dxfId="131" priority="123" stopIfTrue="1">
      <formula>IF($D$28="",TRUE)</formula>
    </cfRule>
  </conditionalFormatting>
  <conditionalFormatting sqref="D29:E29">
    <cfRule type="expression" dxfId="130" priority="124" stopIfTrue="1">
      <formula>IF($D$29="",TRUE)</formula>
    </cfRule>
  </conditionalFormatting>
  <conditionalFormatting sqref="D8:J8">
    <cfRule type="expression" dxfId="129" priority="129" stopIfTrue="1">
      <formula>IF($D$8="",TRUE)</formula>
    </cfRule>
  </conditionalFormatting>
  <conditionalFormatting sqref="D9:G9">
    <cfRule type="expression" dxfId="128" priority="130" stopIfTrue="1">
      <formula>IF($D$9="",TRUE)</formula>
    </cfRule>
  </conditionalFormatting>
  <conditionalFormatting sqref="D15:J15">
    <cfRule type="expression" dxfId="127" priority="131" stopIfTrue="1">
      <formula>IF($D$15="",TRUE)</formula>
    </cfRule>
  </conditionalFormatting>
  <conditionalFormatting sqref="D16:J16">
    <cfRule type="expression" dxfId="126" priority="132" stopIfTrue="1">
      <formula>IF($D$16="",TRUE)</formula>
    </cfRule>
  </conditionalFormatting>
  <conditionalFormatting sqref="D17:J17">
    <cfRule type="expression" dxfId="125" priority="133" stopIfTrue="1">
      <formula>IF($D$17="",TRUE)</formula>
    </cfRule>
  </conditionalFormatting>
  <conditionalFormatting sqref="D18:J18">
    <cfRule type="expression" dxfId="124" priority="134" stopIfTrue="1">
      <formula>IF($D$18="",TRUE)</formula>
    </cfRule>
  </conditionalFormatting>
  <conditionalFormatting sqref="D22:E22">
    <cfRule type="expression" dxfId="123" priority="137" stopIfTrue="1">
      <formula>IF($D$22="",TRUE)</formula>
    </cfRule>
  </conditionalFormatting>
  <conditionalFormatting sqref="D10:J10">
    <cfRule type="expression" dxfId="122" priority="34" stopIfTrue="1">
      <formula>IF($D$9=$Q$9,TRUE)</formula>
    </cfRule>
    <cfRule type="expression" dxfId="121" priority="144" stopIfTrue="1">
      <formula>IF(AND($D$10="",$D$9=$R$9),TRUE)</formula>
    </cfRule>
  </conditionalFormatting>
  <conditionalFormatting sqref="D34:E34 D40:E40 D52:E52 D58:E58 D64:E64 D70:E70">
    <cfRule type="expression" dxfId="120" priority="27" stopIfTrue="1">
      <formula>$P$28=""</formula>
    </cfRule>
  </conditionalFormatting>
  <conditionalFormatting sqref="D35:E35 D41:E41 D53:E53 D59:E59 D65:E65 D71:E71">
    <cfRule type="expression" dxfId="119" priority="142" stopIfTrue="1">
      <formula>$P$29=""</formula>
    </cfRule>
  </conditionalFormatting>
  <conditionalFormatting sqref="D32:E32">
    <cfRule type="expression" dxfId="118" priority="120" stopIfTrue="1">
      <formula>$P$26=""</formula>
    </cfRule>
  </conditionalFormatting>
  <conditionalFormatting sqref="D32:E32">
    <cfRule type="expression" dxfId="117" priority="33" stopIfTrue="1">
      <formula>IF(AND(OR($D$26="Yes",$D$26=""),$D$32=""),1,0)</formula>
    </cfRule>
  </conditionalFormatting>
  <conditionalFormatting sqref="D38 D50 D56 D62 D68">
    <cfRule type="expression" dxfId="116" priority="29" stopIfTrue="1">
      <formula>$P$32=""</formula>
    </cfRule>
  </conditionalFormatting>
  <conditionalFormatting sqref="D39:E39 D51 D57 D63 D69">
    <cfRule type="expression" dxfId="115" priority="28" stopIfTrue="1">
      <formula>$P$33=""</formula>
    </cfRule>
  </conditionalFormatting>
  <conditionalFormatting sqref="D40 D52 D58 D64 D70">
    <cfRule type="expression" dxfId="114" priority="18" stopIfTrue="1">
      <formula>$P$34=""</formula>
    </cfRule>
    <cfRule type="expression" dxfId="113" priority="140" stopIfTrue="1">
      <formula>IF(AND(OR($D$28="Yes",$D$28=""),D40=""),1,0)</formula>
    </cfRule>
  </conditionalFormatting>
  <conditionalFormatting sqref="D41 D53 D59 D65 D71">
    <cfRule type="expression" dxfId="112" priority="26" stopIfTrue="1">
      <formula>$P$35=""</formula>
    </cfRule>
  </conditionalFormatting>
  <conditionalFormatting sqref="D38:E38 D50:E50 D56:E56 D62:E62 D68:E68">
    <cfRule type="expression" dxfId="111" priority="31" stopIfTrue="1">
      <formula>$P$26=""</formula>
    </cfRule>
    <cfRule type="expression" dxfId="110" priority="32" stopIfTrue="1">
      <formula>IF(AND(OR($D$26="Yes",$D$26=""),D38=""),1,0)</formula>
    </cfRule>
  </conditionalFormatting>
  <conditionalFormatting sqref="G85:J85">
    <cfRule type="expression" dxfId="109" priority="25" stopIfTrue="1">
      <formula>IF(AND($D$85="Yes, using other format (describe)",$G$85=""),TRUE)</formula>
    </cfRule>
  </conditionalFormatting>
  <conditionalFormatting sqref="D39:E39 D51:E51 D57:E57 D63:E63 D69:E69">
    <cfRule type="expression" dxfId="108" priority="138" stopIfTrue="1">
      <formula>$P$39=""</formula>
    </cfRule>
    <cfRule type="expression" dxfId="107" priority="139" stopIfTrue="1">
      <formula>IF(AND(OR($D$27="Yes",$D$27=""),D39=""),1,0)</formula>
    </cfRule>
  </conditionalFormatting>
  <conditionalFormatting sqref="D33:E33">
    <cfRule type="expression" dxfId="106" priority="20" stopIfTrue="1">
      <formula>IF(AND(OR($D$27="Yes",$D$27=""),$D$33=""),1,0)</formula>
    </cfRule>
    <cfRule type="expression" dxfId="105" priority="21" stopIfTrue="1">
      <formula>$P$27=""</formula>
    </cfRule>
  </conditionalFormatting>
  <conditionalFormatting sqref="D34:E34">
    <cfRule type="expression" dxfId="104" priority="141" stopIfTrue="1">
      <formula>IF(AND(OR($D$28="Yes",$D$28=""),$D$34=""),1,0)</formula>
    </cfRule>
  </conditionalFormatting>
  <conditionalFormatting sqref="D41:E41 D53:E53 D59:E59 D65:E65 D71:E71">
    <cfRule type="expression" dxfId="103" priority="143" stopIfTrue="1">
      <formula>IF(AND(OR($D$29="Yes",$D$29=""),D41=""),1,0)</formula>
    </cfRule>
  </conditionalFormatting>
  <conditionalFormatting sqref="D35:E35">
    <cfRule type="expression" dxfId="102" priority="17" stopIfTrue="1">
      <formula>IF(AND(OR($D$29="Yes",$D$29=""),$D$35=""),1,0)</formula>
    </cfRule>
  </conditionalFormatting>
  <conditionalFormatting sqref="D20:J20">
    <cfRule type="expression" dxfId="101" priority="13" stopIfTrue="1">
      <formula>IF($D$20="",TRUE)</formula>
    </cfRule>
  </conditionalFormatting>
  <conditionalFormatting sqref="D46:E46">
    <cfRule type="expression" dxfId="100" priority="3" stopIfTrue="1">
      <formula>$P$28=""</formula>
    </cfRule>
  </conditionalFormatting>
  <conditionalFormatting sqref="D47:E47">
    <cfRule type="expression" dxfId="99" priority="11" stopIfTrue="1">
      <formula>$P$29=""</formula>
    </cfRule>
  </conditionalFormatting>
  <conditionalFormatting sqref="D44">
    <cfRule type="expression" dxfId="98" priority="5" stopIfTrue="1">
      <formula>$P$32=""</formula>
    </cfRule>
  </conditionalFormatting>
  <conditionalFormatting sqref="D45">
    <cfRule type="expression" dxfId="97" priority="4" stopIfTrue="1">
      <formula>$P$33=""</formula>
    </cfRule>
  </conditionalFormatting>
  <conditionalFormatting sqref="D46">
    <cfRule type="expression" dxfId="96" priority="1" stopIfTrue="1">
      <formula>$P$34=""</formula>
    </cfRule>
    <cfRule type="expression" dxfId="95" priority="10" stopIfTrue="1">
      <formula>IF(AND(OR($D$28="Yes",$D$28=""),D46=""),1,0)</formula>
    </cfRule>
  </conditionalFormatting>
  <conditionalFormatting sqref="D47">
    <cfRule type="expression" dxfId="94" priority="2" stopIfTrue="1">
      <formula>$P$35=""</formula>
    </cfRule>
  </conditionalFormatting>
  <conditionalFormatting sqref="D44:E44">
    <cfRule type="expression" dxfId="93" priority="6" stopIfTrue="1">
      <formula>$P$26=""</formula>
    </cfRule>
    <cfRule type="expression" dxfId="92" priority="7" stopIfTrue="1">
      <formula>IF(AND(OR($D$26="Yes",$D$26=""),D44=""),1,0)</formula>
    </cfRule>
  </conditionalFormatting>
  <conditionalFormatting sqref="D45:E45">
    <cfRule type="expression" dxfId="91" priority="8" stopIfTrue="1">
      <formula>$P$39=""</formula>
    </cfRule>
    <cfRule type="expression" dxfId="90" priority="9" stopIfTrue="1">
      <formula>IF(AND(OR($D$27="Yes",$D$27=""),D45=""),1,0)</formula>
    </cfRule>
  </conditionalFormatting>
  <conditionalFormatting sqref="D47:E47">
    <cfRule type="expression" dxfId="89"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519167A-6E43-428E-AB0B-E99AAAFA23B6}"/>
    <hyperlink ref="D20" r:id="rId4" xr:uid="{0FD3CA7C-22DB-484C-8B67-E1A4EB5E099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110"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215" t="s">
        <v>1421</v>
      </c>
      <c r="B5" s="215" t="s">
        <v>1132</v>
      </c>
      <c r="C5" s="457" t="s">
        <v>1420</v>
      </c>
      <c r="D5" s="457" t="s">
        <v>1420</v>
      </c>
      <c r="E5" s="215" t="s">
        <v>2463</v>
      </c>
      <c r="F5" s="215" t="s">
        <v>1421</v>
      </c>
      <c r="G5" s="215" t="s">
        <v>13459</v>
      </c>
      <c r="H5" s="458">
        <v>0</v>
      </c>
      <c r="I5" s="459" t="s">
        <v>1764</v>
      </c>
      <c r="J5" s="459" t="s">
        <v>1632</v>
      </c>
      <c r="K5" s="460"/>
      <c r="L5" s="460"/>
      <c r="M5" s="460"/>
      <c r="N5" s="460"/>
      <c r="O5" s="460"/>
      <c r="P5" s="461"/>
      <c r="Q5" s="462"/>
      <c r="R5" s="215" t="str">
        <f ca="1">IF(ISERROR($V5),"",OFFSET('Smelter Look-up'!$C$4,$V5-4,0)&amp;"")</f>
        <v>H.C. Starck Inc.</v>
      </c>
      <c r="S5" s="222" t="str">
        <f t="shared" ref="S5" ca="1" si="0">IF(B5="","",IF(ISERROR(MATCH($E5,CL,0)),"Unknown",INDIRECT("'C'!$A$"&amp;MATCH($E5,CL,0)+1)))</f>
        <v>US</v>
      </c>
      <c r="T5" s="222" t="str">
        <f ca="1">IF(B5="","",IF(ISERROR(MATCH($J5,SorP!$B$1:$B$6230,0)),"",INDIRECT("'SorP'!$A$"&amp;MATCH($J5,SorP!$B$1:$B$6230,0))))</f>
        <v>US-MA</v>
      </c>
      <c r="U5" s="238"/>
      <c r="V5" s="270">
        <f>IF(C5="",NA(),MATCH($B5&amp;$C5,'Smelter Look-up'!$J:$J,0))</f>
        <v>328</v>
      </c>
      <c r="W5" s="271"/>
      <c r="X5" s="271">
        <f t="shared" ref="X5" si="1">IF(AND(C5="Smelter not listed",OR(LEN(D5)=0,LEN(E5)=0)),1,0)</f>
        <v>0</v>
      </c>
      <c r="Y5" s="271"/>
      <c r="Z5" s="271"/>
      <c r="AB5" s="273" t="str">
        <f t="shared" ref="AB5" si="2">B5&amp;C5</f>
        <v>TantalumH.C. Starck Inc.</v>
      </c>
    </row>
    <row r="6" spans="1:34" s="272" customFormat="1" ht="20.100000000000001" customHeight="1">
      <c r="A6" s="215" t="s">
        <v>1417</v>
      </c>
      <c r="B6" s="215" t="s">
        <v>1132</v>
      </c>
      <c r="C6" s="457" t="s">
        <v>15362</v>
      </c>
      <c r="D6" s="457" t="s">
        <v>15362</v>
      </c>
      <c r="E6" s="215" t="s">
        <v>1101</v>
      </c>
      <c r="F6" s="215" t="s">
        <v>1417</v>
      </c>
      <c r="G6" s="215" t="s">
        <v>13459</v>
      </c>
      <c r="H6" s="458">
        <v>0</v>
      </c>
      <c r="I6" s="459" t="s">
        <v>1761</v>
      </c>
      <c r="J6" s="459" t="s">
        <v>4284</v>
      </c>
      <c r="K6" s="460"/>
      <c r="L6" s="460"/>
      <c r="M6" s="460"/>
      <c r="N6" s="460"/>
      <c r="O6" s="460"/>
      <c r="P6" s="461"/>
      <c r="Q6" s="462"/>
      <c r="R6" s="215" t="str">
        <f ca="1">IF(ISERROR($V6),"",OFFSET('Smelter Look-up'!$C$4,$V6-4,0)&amp;"")</f>
        <v>TANIOBIS GmbH</v>
      </c>
      <c r="S6" s="222" t="str">
        <f t="shared" ref="S6:S37" ca="1" si="3">IF(B6="","",IF(ISERROR(MATCH($E6,CL,0)),"Unknown",INDIRECT("'C'!$A$"&amp;MATCH($E6,CL,0)+1)))</f>
        <v>DE</v>
      </c>
      <c r="T6" s="222" t="str">
        <f ca="1">IF(B6="","",IF(ISERROR(MATCH($J6,SorP!$B$1:$B$6230,0)),"",INDIRECT("'SorP'!$A$"&amp;MATCH($J6,SorP!$B$1:$B$6230,0))))</f>
        <v>DE-NI</v>
      </c>
      <c r="U6" s="238"/>
      <c r="V6" s="270">
        <f>IF(C6="",NA(),MATCH($B6&amp;$C6,'Smelter Look-up'!$J:$J,0))</f>
        <v>369</v>
      </c>
      <c r="W6" s="271"/>
      <c r="X6" s="271">
        <f t="shared" ref="X6:X37" si="4">IF(AND(C6="Smelter not listed",OR(LEN(D6)=0,LEN(E6)=0)),1,0)</f>
        <v>0</v>
      </c>
      <c r="Y6" s="271"/>
      <c r="Z6" s="271"/>
      <c r="AB6" s="273" t="str">
        <f t="shared" ref="AB6:AB37" si="5">B6&amp;C6</f>
        <v>TantalumTANIOBIS GmbH</v>
      </c>
    </row>
    <row r="7" spans="1:34" s="272" customFormat="1" ht="20.100000000000001" customHeight="1">
      <c r="A7" s="215" t="s">
        <v>15617</v>
      </c>
      <c r="B7" s="215" t="s">
        <v>1133</v>
      </c>
      <c r="C7" s="457" t="s">
        <v>15618</v>
      </c>
      <c r="D7" s="457" t="s">
        <v>15618</v>
      </c>
      <c r="E7" s="215" t="s">
        <v>1100</v>
      </c>
      <c r="F7" s="215" t="s">
        <v>15617</v>
      </c>
      <c r="G7" s="215" t="s">
        <v>13459</v>
      </c>
      <c r="H7" s="458" t="s">
        <v>15619</v>
      </c>
      <c r="I7" s="459" t="s">
        <v>15620</v>
      </c>
      <c r="J7" s="459" t="s">
        <v>13841</v>
      </c>
      <c r="K7" s="460"/>
      <c r="L7" s="460"/>
      <c r="M7" s="460"/>
      <c r="N7" s="460"/>
      <c r="O7" s="460"/>
      <c r="P7" s="461"/>
      <c r="Q7" s="462"/>
      <c r="R7" s="215" t="str">
        <f ca="1">IF(ISERROR($V7),"",OFFSET('Smelter Look-up'!$C$4,$V7-4,0)&amp;"")</f>
        <v/>
      </c>
      <c r="S7" s="222" t="str">
        <f t="shared" ca="1" si="3"/>
        <v>CN</v>
      </c>
      <c r="T7" s="222" t="str">
        <f ca="1">IF(B7="","",IF(ISERROR(MATCH($J7,SorP!$B$1:$B$6230,0)),"",INDIRECT("'SorP'!$A$"&amp;MATCH($J7,SorP!$B$1:$B$6230,0))))</f>
        <v>CN-FJ</v>
      </c>
      <c r="U7" s="238"/>
      <c r="V7" s="270" t="e">
        <f>IF(C7="",NA(),MATCH($B7&amp;$C7,'Smelter Look-up'!$J:$J,0))</f>
        <v>#N/A</v>
      </c>
      <c r="W7" s="271"/>
      <c r="X7" s="271">
        <f t="shared" si="4"/>
        <v>0</v>
      </c>
      <c r="Y7" s="271"/>
      <c r="Z7" s="271"/>
      <c r="AB7" s="273" t="str">
        <f t="shared" si="5"/>
        <v>TungstenFujian Jinxin Tungsten Co., Ltd.</v>
      </c>
    </row>
    <row r="8" spans="1:34" s="272" customFormat="1" ht="20.100000000000001" customHeight="1">
      <c r="A8" s="215" t="s">
        <v>393</v>
      </c>
      <c r="B8" s="215" t="s">
        <v>1133</v>
      </c>
      <c r="C8" s="457" t="s">
        <v>392</v>
      </c>
      <c r="D8" s="457" t="s">
        <v>392</v>
      </c>
      <c r="E8" s="215" t="s">
        <v>1100</v>
      </c>
      <c r="F8" s="215" t="s">
        <v>393</v>
      </c>
      <c r="G8" s="215" t="s">
        <v>13459</v>
      </c>
      <c r="H8" s="458">
        <v>0</v>
      </c>
      <c r="I8" s="459" t="s">
        <v>1787</v>
      </c>
      <c r="J8" s="459" t="s">
        <v>13842</v>
      </c>
      <c r="K8" s="460"/>
      <c r="L8" s="460"/>
      <c r="M8" s="460"/>
      <c r="N8" s="460"/>
      <c r="O8" s="460"/>
      <c r="P8" s="461"/>
      <c r="Q8" s="462"/>
      <c r="R8" s="215" t="str">
        <f ca="1">IF(ISERROR($V8),"",OFFSET('Smelter Look-up'!$C$4,$V8-4,0)&amp;"")</f>
        <v>Ganzhou Seadragon W &amp; Mo Co., Ltd.</v>
      </c>
      <c r="S8" s="222" t="str">
        <f t="shared" ca="1" si="3"/>
        <v>CN</v>
      </c>
      <c r="T8" s="222" t="str">
        <f ca="1">IF(B8="","",IF(ISERROR(MATCH($J8,SorP!$B$1:$B$6230,0)),"",INDIRECT("'SorP'!$A$"&amp;MATCH($J8,SorP!$B$1:$B$6230,0))))</f>
        <v>CN-JX</v>
      </c>
      <c r="U8" s="238"/>
      <c r="V8" s="270">
        <f>IF(C8="",NA(),MATCH($B8&amp;$C8,'Smelter Look-up'!$J:$J,0))</f>
        <v>558</v>
      </c>
      <c r="W8" s="271"/>
      <c r="X8" s="271">
        <f t="shared" si="4"/>
        <v>0</v>
      </c>
      <c r="Y8" s="271"/>
      <c r="Z8" s="271"/>
      <c r="AB8" s="273" t="str">
        <f t="shared" si="5"/>
        <v>TungstenGanzhou Seadragon W &amp; Mo Co., Ltd.</v>
      </c>
    </row>
    <row r="9" spans="1:34" s="272" customFormat="1" ht="20.100000000000001" customHeight="1">
      <c r="A9" s="215" t="s">
        <v>1432</v>
      </c>
      <c r="B9" s="215" t="s">
        <v>1133</v>
      </c>
      <c r="C9" s="457" t="s">
        <v>15416</v>
      </c>
      <c r="D9" s="457" t="s">
        <v>15416</v>
      </c>
      <c r="E9" s="215" t="s">
        <v>892</v>
      </c>
      <c r="F9" s="215" t="s">
        <v>1432</v>
      </c>
      <c r="G9" s="215" t="s">
        <v>13459</v>
      </c>
      <c r="H9" s="458">
        <v>0</v>
      </c>
      <c r="I9" s="459" t="s">
        <v>1855</v>
      </c>
      <c r="J9" s="459" t="s">
        <v>12344</v>
      </c>
      <c r="K9" s="460"/>
      <c r="L9" s="460"/>
      <c r="M9" s="460"/>
      <c r="N9" s="460"/>
      <c r="O9" s="460"/>
      <c r="P9" s="461"/>
      <c r="Q9" s="462"/>
      <c r="R9" s="215" t="str">
        <f ca="1">IF(ISERROR($V9),"",OFFSET('Smelter Look-up'!$C$4,$V9-4,0)&amp;"")</f>
        <v>Masan High-Tech Materials</v>
      </c>
      <c r="S9" s="222" t="str">
        <f t="shared" ca="1" si="3"/>
        <v>VN</v>
      </c>
      <c r="T9" s="222" t="str">
        <f ca="1">IF(B9="","",IF(ISERROR(MATCH($J9,SorP!$B$1:$B$6230,0)),"",INDIRECT("'SorP'!$A$"&amp;MATCH($J9,SorP!$B$1:$B$6230,0))))</f>
        <v>VN-69</v>
      </c>
      <c r="U9" s="238"/>
      <c r="V9" s="270">
        <f>IF(C9="",NA(),MATCH($B9&amp;$C9,'Smelter Look-up'!$J:$J,0))</f>
        <v>587</v>
      </c>
      <c r="W9" s="271"/>
      <c r="X9" s="271">
        <f t="shared" si="4"/>
        <v>0</v>
      </c>
      <c r="Y9" s="271"/>
      <c r="Z9" s="271"/>
      <c r="AB9" s="273" t="str">
        <f t="shared" si="5"/>
        <v>TungstenMasan High-Tech Materials</v>
      </c>
    </row>
    <row r="10" spans="1:34" s="272" customFormat="1" ht="20.100000000000001" customHeight="1">
      <c r="A10" s="215" t="s">
        <v>796</v>
      </c>
      <c r="B10" s="215" t="s">
        <v>1133</v>
      </c>
      <c r="C10" s="457" t="s">
        <v>1</v>
      </c>
      <c r="D10" s="457" t="s">
        <v>1</v>
      </c>
      <c r="E10" s="215" t="s">
        <v>2463</v>
      </c>
      <c r="F10" s="215" t="s">
        <v>796</v>
      </c>
      <c r="G10" s="215" t="s">
        <v>13459</v>
      </c>
      <c r="H10" s="458">
        <v>0</v>
      </c>
      <c r="I10" s="459" t="s">
        <v>1841</v>
      </c>
      <c r="J10" s="459" t="s">
        <v>1749</v>
      </c>
      <c r="K10" s="460"/>
      <c r="L10" s="460"/>
      <c r="M10" s="460"/>
      <c r="N10" s="460"/>
      <c r="O10" s="460"/>
      <c r="P10" s="461"/>
      <c r="Q10" s="462"/>
      <c r="R10" s="215" t="str">
        <f ca="1">IF(ISERROR($V10),"",OFFSET('Smelter Look-up'!$C$4,$V10-4,0)&amp;"")</f>
        <v>Global Tungsten &amp; Powders Corp.</v>
      </c>
      <c r="S10" s="222" t="str">
        <f t="shared" ca="1" si="3"/>
        <v>US</v>
      </c>
      <c r="T10" s="222" t="str">
        <f ca="1">IF(B10="","",IF(ISERROR(MATCH($J10,SorP!$B$1:$B$6230,0)),"",INDIRECT("'SorP'!$A$"&amp;MATCH($J10,SorP!$B$1:$B$6230,0))))</f>
        <v>US-PA</v>
      </c>
      <c r="U10" s="238"/>
      <c r="V10" s="270">
        <f>IF(C10="",NA(),MATCH($B10&amp;$C10,'Smelter Look-up'!$J:$J,0))</f>
        <v>560</v>
      </c>
      <c r="W10" s="271"/>
      <c r="X10" s="271">
        <f t="shared" si="4"/>
        <v>0</v>
      </c>
      <c r="Y10" s="271"/>
      <c r="Z10" s="271"/>
      <c r="AB10" s="273" t="str">
        <f t="shared" si="5"/>
        <v>TungstenGlobal Tungsten &amp; Powders Corp.</v>
      </c>
    </row>
    <row r="11" spans="1:34" s="272" customFormat="1" ht="20.100000000000001" customHeight="1">
      <c r="A11" s="215" t="s">
        <v>1428</v>
      </c>
      <c r="B11" s="215" t="s">
        <v>1133</v>
      </c>
      <c r="C11" s="457" t="s">
        <v>2570</v>
      </c>
      <c r="D11" s="457" t="s">
        <v>2570</v>
      </c>
      <c r="E11" s="215" t="s">
        <v>1101</v>
      </c>
      <c r="F11" s="215" t="s">
        <v>1428</v>
      </c>
      <c r="G11" s="215" t="s">
        <v>13459</v>
      </c>
      <c r="H11" s="458">
        <v>0</v>
      </c>
      <c r="I11" s="459" t="s">
        <v>1761</v>
      </c>
      <c r="J11" s="459" t="s">
        <v>4284</v>
      </c>
      <c r="K11" s="460"/>
      <c r="L11" s="460"/>
      <c r="M11" s="460"/>
      <c r="N11" s="460"/>
      <c r="O11" s="460"/>
      <c r="P11" s="461"/>
      <c r="Q11" s="462"/>
      <c r="R11" s="215" t="str">
        <f ca="1">IF(ISERROR($V11),"",OFFSET('Smelter Look-up'!$C$4,$V11-4,0)&amp;"")</f>
        <v>H.C. Starck Tungsten GmbH</v>
      </c>
      <c r="S11" s="222" t="str">
        <f t="shared" ca="1" si="3"/>
        <v>DE</v>
      </c>
      <c r="T11" s="222" t="str">
        <f ca="1">IF(B11="","",IF(ISERROR(MATCH($J11,SorP!$B$1:$B$6230,0)),"",INDIRECT("'SorP'!$A$"&amp;MATCH($J11,SorP!$B$1:$B$6230,0))))</f>
        <v>DE-NI</v>
      </c>
      <c r="U11" s="238"/>
      <c r="V11" s="270">
        <f>IF(C11="",NA(),MATCH($B11&amp;$C11,'Smelter Look-up'!$J:$J,0))</f>
        <v>564</v>
      </c>
      <c r="W11" s="271"/>
      <c r="X11" s="271">
        <f t="shared" si="4"/>
        <v>0</v>
      </c>
      <c r="Y11" s="271"/>
      <c r="Z11" s="271"/>
      <c r="AB11" s="273" t="str">
        <f t="shared" si="5"/>
        <v>TungstenH.C. Starck Tungsten GmbH</v>
      </c>
    </row>
    <row r="12" spans="1:34" s="272" customFormat="1" ht="20.100000000000001" customHeight="1">
      <c r="A12" s="215" t="s">
        <v>802</v>
      </c>
      <c r="B12" s="215" t="s">
        <v>1133</v>
      </c>
      <c r="C12" s="457" t="s">
        <v>2575</v>
      </c>
      <c r="D12" s="457" t="s">
        <v>2575</v>
      </c>
      <c r="E12" s="215" t="s">
        <v>1094</v>
      </c>
      <c r="F12" s="215" t="s">
        <v>802</v>
      </c>
      <c r="G12" s="215" t="s">
        <v>13459</v>
      </c>
      <c r="H12" s="458">
        <v>0</v>
      </c>
      <c r="I12" s="459" t="s">
        <v>1845</v>
      </c>
      <c r="J12" s="459" t="s">
        <v>2847</v>
      </c>
      <c r="K12" s="460"/>
      <c r="L12" s="460"/>
      <c r="M12" s="460"/>
      <c r="N12" s="460"/>
      <c r="O12" s="460"/>
      <c r="P12" s="461"/>
      <c r="Q12" s="462"/>
      <c r="R12" s="215" t="str">
        <f ca="1">IF(ISERROR($V12),"",OFFSET('Smelter Look-up'!$C$4,$V12-4,0)&amp;"")</f>
        <v>Wolfram Bergbau und Hutten AG</v>
      </c>
      <c r="S12" s="222" t="str">
        <f t="shared" ca="1" si="3"/>
        <v>AT</v>
      </c>
      <c r="T12" s="222" t="str">
        <f ca="1">IF(B12="","",IF(ISERROR(MATCH($J12,SorP!$B$1:$B$6230,0)),"",INDIRECT("'SorP'!$A$"&amp;MATCH($J12,SorP!$B$1:$B$6230,0))))</f>
        <v>AT-6</v>
      </c>
      <c r="U12" s="238"/>
      <c r="V12" s="270">
        <f>IF(C12="",NA(),MATCH($B12&amp;$C12,'Smelter Look-up'!$J:$J,0))</f>
        <v>600</v>
      </c>
      <c r="W12" s="271"/>
      <c r="X12" s="271">
        <f t="shared" si="4"/>
        <v>0</v>
      </c>
      <c r="Y12" s="271"/>
      <c r="Z12" s="271"/>
      <c r="AB12" s="273" t="str">
        <f t="shared" si="5"/>
        <v>TungstenWolfram Bergbau und Hutten AG</v>
      </c>
    </row>
    <row r="13" spans="1:34" s="272" customFormat="1" ht="20.100000000000001" customHeight="1">
      <c r="A13" s="215" t="s">
        <v>141</v>
      </c>
      <c r="B13" s="215" t="s">
        <v>1133</v>
      </c>
      <c r="C13" s="457" t="s">
        <v>152</v>
      </c>
      <c r="D13" s="457" t="s">
        <v>152</v>
      </c>
      <c r="E13" s="215" t="s">
        <v>1100</v>
      </c>
      <c r="F13" s="215" t="s">
        <v>141</v>
      </c>
      <c r="G13" s="215" t="s">
        <v>13459</v>
      </c>
      <c r="H13" s="458">
        <v>0</v>
      </c>
      <c r="I13" s="459" t="s">
        <v>1787</v>
      </c>
      <c r="J13" s="459" t="s">
        <v>13842</v>
      </c>
      <c r="K13" s="460"/>
      <c r="L13" s="460"/>
      <c r="M13" s="460"/>
      <c r="N13" s="460"/>
      <c r="O13" s="460"/>
      <c r="P13" s="461"/>
      <c r="Q13" s="462"/>
      <c r="R13" s="215" t="str">
        <f ca="1">IF(ISERROR($V13),"",OFFSET('Smelter Look-up'!$C$4,$V13-4,0)&amp;"")</f>
        <v>Jiangxi Yaosheng Tungsten Co., Ltd.</v>
      </c>
      <c r="S13" s="222" t="str">
        <f t="shared" ca="1" si="3"/>
        <v>CN</v>
      </c>
      <c r="T13" s="222" t="str">
        <f ca="1">IF(B13="","",IF(ISERROR(MATCH($J13,SorP!$B$1:$B$6230,0)),"",INDIRECT("'SorP'!$A$"&amp;MATCH($J13,SorP!$B$1:$B$6230,0))))</f>
        <v>CN-JX</v>
      </c>
      <c r="U13" s="238"/>
      <c r="V13" s="270">
        <f>IF(C13="",NA(),MATCH($B13&amp;$C13,'Smelter Look-up'!$J:$J,0))</f>
        <v>580</v>
      </c>
      <c r="W13" s="271"/>
      <c r="X13" s="271">
        <f t="shared" si="4"/>
        <v>0</v>
      </c>
      <c r="Y13" s="271"/>
      <c r="Z13" s="271"/>
      <c r="AB13" s="273" t="str">
        <f t="shared" si="5"/>
        <v>TungstenJiangxi Yaosheng Tungsten Co., Ltd.</v>
      </c>
    </row>
    <row r="14" spans="1:34" s="272" customFormat="1" ht="20.100000000000001" customHeight="1">
      <c r="A14" s="215" t="s">
        <v>793</v>
      </c>
      <c r="B14" s="215" t="s">
        <v>1133</v>
      </c>
      <c r="C14" s="457" t="s">
        <v>148</v>
      </c>
      <c r="D14" s="457" t="s">
        <v>148</v>
      </c>
      <c r="E14" s="215" t="s">
        <v>2463</v>
      </c>
      <c r="F14" s="215" t="s">
        <v>793</v>
      </c>
      <c r="G14" s="215" t="s">
        <v>13459</v>
      </c>
      <c r="H14" s="458">
        <v>0</v>
      </c>
      <c r="I14" s="459" t="s">
        <v>1837</v>
      </c>
      <c r="J14" s="459" t="s">
        <v>1838</v>
      </c>
      <c r="K14" s="460"/>
      <c r="L14" s="460"/>
      <c r="M14" s="460"/>
      <c r="N14" s="460"/>
      <c r="O14" s="460"/>
      <c r="P14" s="461"/>
      <c r="Q14" s="462"/>
      <c r="R14" s="215" t="str">
        <f ca="1">IF(ISERROR($V14),"",OFFSET('Smelter Look-up'!$C$4,$V14-4,0)&amp;"")</f>
        <v>Kennametal Huntsville</v>
      </c>
      <c r="S14" s="222" t="str">
        <f t="shared" ca="1" si="3"/>
        <v>US</v>
      </c>
      <c r="T14" s="222" t="str">
        <f ca="1">IF(B14="","",IF(ISERROR(MATCH($J14,SorP!$B$1:$B$6230,0)),"",INDIRECT("'SorP'!$A$"&amp;MATCH($J14,SorP!$B$1:$B$6230,0))))</f>
        <v>US-AL</v>
      </c>
      <c r="U14" s="238"/>
      <c r="V14" s="270">
        <f>IF(C14="",NA(),MATCH($B14&amp;$C14,'Smelter Look-up'!$J:$J,0))</f>
        <v>583</v>
      </c>
      <c r="W14" s="271"/>
      <c r="X14" s="271">
        <f t="shared" si="4"/>
        <v>0</v>
      </c>
      <c r="Y14" s="271"/>
      <c r="Z14" s="271"/>
      <c r="AB14" s="273" t="str">
        <f t="shared" si="5"/>
        <v>TungstenKennametal Huntsville</v>
      </c>
    </row>
    <row r="15" spans="1:34" s="272" customFormat="1" ht="20.100000000000001" customHeight="1">
      <c r="A15" s="215" t="s">
        <v>803</v>
      </c>
      <c r="B15" s="215" t="s">
        <v>1133</v>
      </c>
      <c r="C15" s="457" t="s">
        <v>1383</v>
      </c>
      <c r="D15" s="457" t="s">
        <v>1383</v>
      </c>
      <c r="E15" s="215" t="s">
        <v>1100</v>
      </c>
      <c r="F15" s="215" t="s">
        <v>803</v>
      </c>
      <c r="G15" s="215" t="s">
        <v>13459</v>
      </c>
      <c r="H15" s="458">
        <v>0</v>
      </c>
      <c r="I15" s="459" t="s">
        <v>1848</v>
      </c>
      <c r="J15" s="459" t="s">
        <v>13841</v>
      </c>
      <c r="K15" s="460"/>
      <c r="L15" s="460"/>
      <c r="M15" s="460"/>
      <c r="N15" s="460"/>
      <c r="O15" s="460"/>
      <c r="P15" s="461"/>
      <c r="Q15" s="462"/>
      <c r="R15" s="215" t="str">
        <f ca="1">IF(ISERROR($V15),"",OFFSET('Smelter Look-up'!$C$4,$V15-4,0)&amp;"")</f>
        <v>Xiamen Tungsten Co., Ltd.</v>
      </c>
      <c r="S15" s="222" t="str">
        <f t="shared" ca="1" si="3"/>
        <v>CN</v>
      </c>
      <c r="T15" s="222" t="str">
        <f ca="1">IF(B15="","",IF(ISERROR(MATCH($J15,SorP!$B$1:$B$6230,0)),"",INDIRECT("'SorP'!$A$"&amp;MATCH($J15,SorP!$B$1:$B$6230,0))))</f>
        <v>CN-FJ</v>
      </c>
      <c r="U15" s="238"/>
      <c r="V15" s="270">
        <f>IF(C15="",NA(),MATCH($B15&amp;$C15,'Smelter Look-up'!$J:$J,0))</f>
        <v>605</v>
      </c>
      <c r="W15" s="271"/>
      <c r="X15" s="271">
        <f t="shared" si="4"/>
        <v>0</v>
      </c>
      <c r="Y15" s="271"/>
      <c r="Z15" s="271"/>
      <c r="AB15" s="273" t="str">
        <f t="shared" si="5"/>
        <v>TungstenXiamen Tungsten Co., Ltd.</v>
      </c>
    </row>
    <row r="16" spans="1:34" s="272" customFormat="1" ht="20.100000000000001" customHeight="1">
      <c r="A16" s="215" t="s">
        <v>1406</v>
      </c>
      <c r="B16" s="215" t="s">
        <v>1133</v>
      </c>
      <c r="C16" s="457" t="s">
        <v>1405</v>
      </c>
      <c r="D16" s="457" t="s">
        <v>1405</v>
      </c>
      <c r="E16" s="215" t="s">
        <v>1100</v>
      </c>
      <c r="F16" s="215" t="s">
        <v>1406</v>
      </c>
      <c r="G16" s="215" t="s">
        <v>13459</v>
      </c>
      <c r="H16" s="458">
        <v>0</v>
      </c>
      <c r="I16" s="459" t="s">
        <v>1788</v>
      </c>
      <c r="J16" s="459" t="s">
        <v>13846</v>
      </c>
      <c r="K16" s="460"/>
      <c r="L16" s="460"/>
      <c r="M16" s="460"/>
      <c r="N16" s="460"/>
      <c r="O16" s="460"/>
      <c r="P16" s="461"/>
      <c r="Q16" s="462"/>
      <c r="R16" s="215" t="str">
        <f ca="1">IF(ISERROR($V16),"",OFFSET('Smelter Look-up'!$C$4,$V16-4,0)&amp;"")</f>
        <v>Chenzhou Diamond Tungsten Products Co., Ltd.</v>
      </c>
      <c r="S16" s="222" t="str">
        <f t="shared" ca="1" si="3"/>
        <v>CN</v>
      </c>
      <c r="T16" s="222" t="str">
        <f ca="1">IF(B16="","",IF(ISERROR(MATCH($J16,SorP!$B$1:$B$6230,0)),"",INDIRECT("'SorP'!$A$"&amp;MATCH($J16,SorP!$B$1:$B$6230,0))))</f>
        <v>CN-HN</v>
      </c>
      <c r="U16" s="238"/>
      <c r="V16" s="270">
        <f>IF(C16="",NA(),MATCH($B16&amp;$C16,'Smelter Look-up'!$J:$J,0))</f>
        <v>545</v>
      </c>
      <c r="W16" s="271"/>
      <c r="X16" s="271">
        <f t="shared" si="4"/>
        <v>0</v>
      </c>
      <c r="Y16" s="271"/>
      <c r="Z16" s="271"/>
      <c r="AB16" s="273" t="str">
        <f t="shared" si="5"/>
        <v>TungstenChenzhou Diamond Tungsten Products Co., Ltd.</v>
      </c>
    </row>
    <row r="17" spans="1:28" s="272" customFormat="1" ht="20.100000000000001" customHeight="1">
      <c r="A17" s="215" t="s">
        <v>800</v>
      </c>
      <c r="B17" s="215" t="s">
        <v>1133</v>
      </c>
      <c r="C17" s="457" t="s">
        <v>149</v>
      </c>
      <c r="D17" s="457" t="s">
        <v>149</v>
      </c>
      <c r="E17" s="215" t="s">
        <v>1100</v>
      </c>
      <c r="F17" s="215" t="s">
        <v>800</v>
      </c>
      <c r="G17" s="215" t="s">
        <v>13459</v>
      </c>
      <c r="H17" s="458">
        <v>0</v>
      </c>
      <c r="I17" s="459" t="s">
        <v>1787</v>
      </c>
      <c r="J17" s="459" t="s">
        <v>13842</v>
      </c>
      <c r="K17" s="460"/>
      <c r="L17" s="460"/>
      <c r="M17" s="460"/>
      <c r="N17" s="460"/>
      <c r="O17" s="460"/>
      <c r="P17" s="461"/>
      <c r="Q17" s="462"/>
      <c r="R17" s="215" t="str">
        <f ca="1">IF(ISERROR($V17),"",OFFSET('Smelter Look-up'!$C$4,$V17-4,0)&amp;"")</f>
        <v>Ganzhou Huaxing Tungsten Products Co., Ltd.</v>
      </c>
      <c r="S17" s="222" t="str">
        <f t="shared" ca="1" si="3"/>
        <v>CN</v>
      </c>
      <c r="T17" s="222" t="str">
        <f ca="1">IF(B17="","",IF(ISERROR(MATCH($J17,SorP!$B$1:$B$6230,0)),"",INDIRECT("'SorP'!$A$"&amp;MATCH($J17,SorP!$B$1:$B$6230,0))))</f>
        <v>CN-JX</v>
      </c>
      <c r="U17" s="238"/>
      <c r="V17" s="270">
        <f>IF(C17="",NA(),MATCH($B17&amp;$C17,'Smelter Look-up'!$J:$J,0))</f>
        <v>556</v>
      </c>
      <c r="W17" s="271"/>
      <c r="X17" s="271">
        <f t="shared" si="4"/>
        <v>0</v>
      </c>
      <c r="Y17" s="271"/>
      <c r="Z17" s="271"/>
      <c r="AB17" s="273" t="str">
        <f t="shared" si="5"/>
        <v>TungstenGanzhou Huaxing Tungsten Products Co., Ltd.</v>
      </c>
    </row>
    <row r="18" spans="1:28" s="272" customFormat="1" ht="20.100000000000001" customHeight="1">
      <c r="A18" s="215" t="s">
        <v>138</v>
      </c>
      <c r="B18" s="215" t="s">
        <v>1133</v>
      </c>
      <c r="C18" s="457" t="s">
        <v>157</v>
      </c>
      <c r="D18" s="457" t="s">
        <v>157</v>
      </c>
      <c r="E18" s="215" t="s">
        <v>1100</v>
      </c>
      <c r="F18" s="215" t="s">
        <v>138</v>
      </c>
      <c r="G18" s="215" t="s">
        <v>13459</v>
      </c>
      <c r="H18" s="458">
        <v>0</v>
      </c>
      <c r="I18" s="459" t="s">
        <v>1853</v>
      </c>
      <c r="J18" s="459" t="s">
        <v>13842</v>
      </c>
      <c r="K18" s="460"/>
      <c r="L18" s="460"/>
      <c r="M18" s="460"/>
      <c r="N18" s="460"/>
      <c r="O18" s="460"/>
      <c r="P18" s="461"/>
      <c r="Q18" s="462"/>
      <c r="R18" s="215" t="str">
        <f ca="1">IF(ISERROR($V18),"",OFFSET('Smelter Look-up'!$C$4,$V18-4,0)&amp;"")</f>
        <v>Jiangxi Gan Bei Tungsten Co., Ltd.</v>
      </c>
      <c r="S18" s="222" t="str">
        <f t="shared" ca="1" si="3"/>
        <v>CN</v>
      </c>
      <c r="T18" s="222" t="str">
        <f ca="1">IF(B18="","",IF(ISERROR(MATCH($J18,SorP!$B$1:$B$6230,0)),"",INDIRECT("'SorP'!$A$"&amp;MATCH($J18,SorP!$B$1:$B$6230,0))))</f>
        <v>CN-JX</v>
      </c>
      <c r="U18" s="238"/>
      <c r="V18" s="270">
        <f>IF(C18="",NA(),MATCH($B18&amp;$C18,'Smelter Look-up'!$J:$J,0))</f>
        <v>574</v>
      </c>
      <c r="W18" s="271"/>
      <c r="X18" s="271">
        <f t="shared" si="4"/>
        <v>0</v>
      </c>
      <c r="Y18" s="271"/>
      <c r="Z18" s="271"/>
      <c r="AB18" s="273" t="str">
        <f t="shared" si="5"/>
        <v>TungstenJiangxi Gan Bei Tungsten Co., Ltd.</v>
      </c>
    </row>
    <row r="19" spans="1:28" s="272" customFormat="1" ht="25.5">
      <c r="A19" s="215" t="s">
        <v>795</v>
      </c>
      <c r="B19" s="215" t="s">
        <v>1133</v>
      </c>
      <c r="C19" s="457" t="s">
        <v>1379</v>
      </c>
      <c r="D19" s="457" t="s">
        <v>1379</v>
      </c>
      <c r="E19" s="215" t="s">
        <v>1100</v>
      </c>
      <c r="F19" s="215" t="s">
        <v>795</v>
      </c>
      <c r="G19" s="215" t="s">
        <v>13459</v>
      </c>
      <c r="H19" s="458">
        <v>0</v>
      </c>
      <c r="I19" s="459" t="s">
        <v>1787</v>
      </c>
      <c r="J19" s="459" t="s">
        <v>13842</v>
      </c>
      <c r="K19" s="460"/>
      <c r="L19" s="460"/>
      <c r="M19" s="460"/>
      <c r="N19" s="460"/>
      <c r="O19" s="460"/>
      <c r="P19" s="461"/>
      <c r="Q19" s="462"/>
      <c r="R19" s="215" t="str">
        <f ca="1">IF(ISERROR($V19),"",OFFSET('Smelter Look-up'!$C$4,$V19-4,0)&amp;"")</f>
        <v>Chongyi Zhangyuan Tungsten Co., Ltd.</v>
      </c>
      <c r="S19" s="222" t="str">
        <f t="shared" ca="1" si="3"/>
        <v>CN</v>
      </c>
      <c r="T19" s="222" t="str">
        <f ca="1">IF(B19="","",IF(ISERROR(MATCH($J19,SorP!$B$1:$B$6230,0)),"",INDIRECT("'SorP'!$A$"&amp;MATCH($J19,SorP!$B$1:$B$6230,0))))</f>
        <v>CN-JX</v>
      </c>
      <c r="U19" s="238"/>
      <c r="V19" s="270">
        <f>IF(C19="",NA(),MATCH($B19&amp;$C19,'Smelter Look-up'!$J:$J,0))</f>
        <v>550</v>
      </c>
      <c r="W19" s="271"/>
      <c r="X19" s="271">
        <f t="shared" si="4"/>
        <v>0</v>
      </c>
      <c r="Y19" s="271"/>
      <c r="Z19" s="271"/>
      <c r="AB19" s="273" t="str">
        <f t="shared" si="5"/>
        <v>TungstenChongyi Zhangyuan Tungsten Co., Ltd.</v>
      </c>
    </row>
    <row r="20" spans="1:28" s="272" customFormat="1" ht="20.25">
      <c r="A20" s="215" t="s">
        <v>1429</v>
      </c>
      <c r="B20" s="215" t="s">
        <v>1133</v>
      </c>
      <c r="C20" s="457" t="s">
        <v>15361</v>
      </c>
      <c r="D20" s="457" t="s">
        <v>15361</v>
      </c>
      <c r="E20" s="215" t="s">
        <v>1101</v>
      </c>
      <c r="F20" s="215" t="s">
        <v>1429</v>
      </c>
      <c r="G20" s="215" t="s">
        <v>13459</v>
      </c>
      <c r="H20" s="458">
        <v>0</v>
      </c>
      <c r="I20" s="459" t="s">
        <v>1762</v>
      </c>
      <c r="J20" s="459" t="s">
        <v>1550</v>
      </c>
      <c r="K20" s="460"/>
      <c r="L20" s="460"/>
      <c r="M20" s="460"/>
      <c r="N20" s="460"/>
      <c r="O20" s="460"/>
      <c r="P20" s="461"/>
      <c r="Q20" s="462"/>
      <c r="R20" s="215" t="str">
        <f ca="1">IF(ISERROR($V20),"",OFFSET('Smelter Look-up'!$C$4,$V20-4,0)&amp;"")</f>
        <v>TANIOBIS Smelting GmbH &amp; Co. KG</v>
      </c>
      <c r="S20" s="222" t="str">
        <f t="shared" ca="1" si="3"/>
        <v>DE</v>
      </c>
      <c r="T20" s="222" t="str">
        <f ca="1">IF(B20="","",IF(ISERROR(MATCH($J20,SorP!$B$1:$B$6230,0)),"",INDIRECT("'SorP'!$A$"&amp;MATCH($J20,SorP!$B$1:$B$6230,0))))</f>
        <v>DE-BW</v>
      </c>
      <c r="U20" s="238"/>
      <c r="V20" s="270">
        <f>IF(C20="",NA(),MATCH($B20&amp;$C20,'Smelter Look-up'!$J:$J,0))</f>
        <v>596</v>
      </c>
      <c r="W20" s="271"/>
      <c r="X20" s="271">
        <f t="shared" si="4"/>
        <v>0</v>
      </c>
      <c r="Y20" s="271"/>
      <c r="Z20" s="271"/>
      <c r="AB20" s="273" t="str">
        <f t="shared" si="5"/>
        <v>TungstenTANIOBIS Smelting GmbH &amp; Co. KG</v>
      </c>
    </row>
    <row r="21" spans="1:28" s="272" customFormat="1" ht="20.25">
      <c r="A21" s="215" t="s">
        <v>1432</v>
      </c>
      <c r="B21" s="215" t="s">
        <v>1133</v>
      </c>
      <c r="C21" s="457" t="s">
        <v>15416</v>
      </c>
      <c r="D21" s="457" t="s">
        <v>15416</v>
      </c>
      <c r="E21" s="215" t="s">
        <v>892</v>
      </c>
      <c r="F21" s="215" t="s">
        <v>1432</v>
      </c>
      <c r="G21" s="215" t="s">
        <v>13459</v>
      </c>
      <c r="H21" s="458">
        <v>0</v>
      </c>
      <c r="I21" s="459" t="s">
        <v>1855</v>
      </c>
      <c r="J21" s="459" t="s">
        <v>12344</v>
      </c>
      <c r="K21" s="460"/>
      <c r="L21" s="460"/>
      <c r="M21" s="460"/>
      <c r="N21" s="460"/>
      <c r="O21" s="460"/>
      <c r="P21" s="461"/>
      <c r="Q21" s="462"/>
      <c r="R21" s="215" t="str">
        <f ca="1">IF(ISERROR($V21),"",OFFSET('Smelter Look-up'!$C$4,$V21-4,0)&amp;"")</f>
        <v>Masan High-Tech Materials</v>
      </c>
      <c r="S21" s="222" t="str">
        <f t="shared" ca="1" si="3"/>
        <v>VN</v>
      </c>
      <c r="T21" s="222" t="str">
        <f ca="1">IF(B21="","",IF(ISERROR(MATCH($J21,SorP!$B$1:$B$6230,0)),"",INDIRECT("'SorP'!$A$"&amp;MATCH($J21,SorP!$B$1:$B$6230,0))))</f>
        <v>VN-69</v>
      </c>
      <c r="U21" s="238"/>
      <c r="V21" s="270">
        <f>IF(C21="",NA(),MATCH($B21&amp;$C21,'Smelter Look-up'!$J:$J,0))</f>
        <v>587</v>
      </c>
      <c r="W21" s="271"/>
      <c r="X21" s="271">
        <f t="shared" si="4"/>
        <v>0</v>
      </c>
      <c r="Y21" s="271"/>
      <c r="Z21" s="271"/>
      <c r="AB21" s="273" t="str">
        <f t="shared" si="5"/>
        <v>TungstenMasan High-Tech Materials</v>
      </c>
    </row>
    <row r="22" spans="1:28" s="272" customFormat="1" ht="25.5">
      <c r="A22" s="215" t="s">
        <v>1431</v>
      </c>
      <c r="B22" s="215" t="s">
        <v>1133</v>
      </c>
      <c r="C22" s="457" t="s">
        <v>1430</v>
      </c>
      <c r="D22" s="457" t="s">
        <v>1430</v>
      </c>
      <c r="E22" s="215" t="s">
        <v>1100</v>
      </c>
      <c r="F22" s="215" t="s">
        <v>1431</v>
      </c>
      <c r="G22" s="215" t="s">
        <v>13459</v>
      </c>
      <c r="H22" s="458">
        <v>0</v>
      </c>
      <c r="I22" s="459" t="s">
        <v>1787</v>
      </c>
      <c r="J22" s="459" t="s">
        <v>13842</v>
      </c>
      <c r="K22" s="460"/>
      <c r="L22" s="460"/>
      <c r="M22" s="460"/>
      <c r="N22" s="460"/>
      <c r="O22" s="460"/>
      <c r="P22" s="461"/>
      <c r="Q22" s="462"/>
      <c r="R22" s="215" t="str">
        <f ca="1">IF(ISERROR($V22),"",OFFSET('Smelter Look-up'!$C$4,$V22-4,0)&amp;"")</f>
        <v>Jiangwu H.C. Starck Tungsten Products Co., Ltd.</v>
      </c>
      <c r="S22" s="222" t="str">
        <f t="shared" ca="1" si="3"/>
        <v>CN</v>
      </c>
      <c r="T22" s="222" t="str">
        <f ca="1">IF(B22="","",IF(ISERROR(MATCH($J22,SorP!$B$1:$B$6230,0)),"",INDIRECT("'SorP'!$A$"&amp;MATCH($J22,SorP!$B$1:$B$6230,0))))</f>
        <v>CN-JX</v>
      </c>
      <c r="U22" s="238"/>
      <c r="V22" s="270">
        <f>IF(C22="",NA(),MATCH($B22&amp;$C22,'Smelter Look-up'!$J:$J,0))</f>
        <v>573</v>
      </c>
      <c r="W22" s="271"/>
      <c r="X22" s="271">
        <f t="shared" si="4"/>
        <v>0</v>
      </c>
      <c r="Y22" s="271"/>
      <c r="Z22" s="271"/>
      <c r="AB22" s="273" t="str">
        <f t="shared" si="5"/>
        <v>TungstenJiangwu H.C. Starck Tungsten Products Co., Ltd.</v>
      </c>
    </row>
    <row r="23" spans="1:28" s="272" customFormat="1" ht="20.25">
      <c r="A23" s="215" t="s">
        <v>792</v>
      </c>
      <c r="B23" s="215" t="s">
        <v>1133</v>
      </c>
      <c r="C23" s="457" t="s">
        <v>14037</v>
      </c>
      <c r="D23" s="457" t="s">
        <v>14037</v>
      </c>
      <c r="E23" s="215" t="s">
        <v>1108</v>
      </c>
      <c r="F23" s="215" t="s">
        <v>792</v>
      </c>
      <c r="G23" s="215" t="s">
        <v>13459</v>
      </c>
      <c r="H23" s="458">
        <v>0</v>
      </c>
      <c r="I23" s="459" t="s">
        <v>2148</v>
      </c>
      <c r="J23" s="459" t="s">
        <v>2149</v>
      </c>
      <c r="K23" s="460"/>
      <c r="L23" s="460"/>
      <c r="M23" s="460"/>
      <c r="N23" s="460"/>
      <c r="O23" s="460"/>
      <c r="P23" s="461"/>
      <c r="Q23" s="462"/>
      <c r="R23" s="215" t="str">
        <f ca="1">IF(ISERROR($V23),"",OFFSET('Smelter Look-up'!$C$4,$V23-4,0)&amp;"")</f>
        <v>A.L.M.T. Corp.</v>
      </c>
      <c r="S23" s="222" t="str">
        <f t="shared" ca="1" si="3"/>
        <v>JP</v>
      </c>
      <c r="T23" s="222" t="str">
        <f ca="1">IF(B23="","",IF(ISERROR(MATCH($J23,SorP!$B$1:$B$6230,0)),"",INDIRECT("'SorP'!$A$"&amp;MATCH($J23,SorP!$B$1:$B$6230,0))))</f>
        <v>JP-16</v>
      </c>
      <c r="U23" s="238"/>
      <c r="V23" s="270">
        <f>IF(C23="",NA(),MATCH($B23&amp;$C23,'Smelter Look-up'!$J:$J,0))</f>
        <v>533</v>
      </c>
      <c r="W23" s="271"/>
      <c r="X23" s="271">
        <f t="shared" si="4"/>
        <v>0</v>
      </c>
      <c r="Y23" s="271"/>
      <c r="Z23" s="271"/>
      <c r="AB23" s="273" t="str">
        <f t="shared" si="5"/>
        <v>TungstenA.L.M.T. Corp.</v>
      </c>
    </row>
    <row r="24" spans="1:28" s="272" customFormat="1" ht="25.5">
      <c r="A24" s="215" t="s">
        <v>794</v>
      </c>
      <c r="B24" s="215" t="s">
        <v>1133</v>
      </c>
      <c r="C24" s="457" t="s">
        <v>1380</v>
      </c>
      <c r="D24" s="457" t="s">
        <v>1380</v>
      </c>
      <c r="E24" s="215" t="s">
        <v>1100</v>
      </c>
      <c r="F24" s="215" t="s">
        <v>794</v>
      </c>
      <c r="G24" s="215" t="s">
        <v>13459</v>
      </c>
      <c r="H24" s="458">
        <v>0</v>
      </c>
      <c r="I24" s="459" t="s">
        <v>1839</v>
      </c>
      <c r="J24" s="459" t="s">
        <v>13847</v>
      </c>
      <c r="K24" s="460"/>
      <c r="L24" s="460"/>
      <c r="M24" s="460"/>
      <c r="N24" s="460"/>
      <c r="O24" s="460"/>
      <c r="P24" s="461"/>
      <c r="Q24" s="462"/>
      <c r="R24" s="215" t="str">
        <f ca="1">IF(ISERROR($V24),"",OFFSET('Smelter Look-up'!$C$4,$V24-4,0)&amp;"")</f>
        <v>Guangdong Xianglu Tungsten Co., Ltd.</v>
      </c>
      <c r="S24" s="222" t="str">
        <f t="shared" ca="1" si="3"/>
        <v>CN</v>
      </c>
      <c r="T24" s="222" t="str">
        <f ca="1">IF(B24="","",IF(ISERROR(MATCH($J24,SorP!$B$1:$B$6230,0)),"",INDIRECT("'SorP'!$A$"&amp;MATCH($J24,SorP!$B$1:$B$6230,0))))</f>
        <v>CN-GD</v>
      </c>
      <c r="U24" s="238"/>
      <c r="V24" s="270">
        <f>IF(C24="",NA(),MATCH($B24&amp;$C24,'Smelter Look-up'!$J:$J,0))</f>
        <v>562</v>
      </c>
      <c r="W24" s="271"/>
      <c r="X24" s="271">
        <f t="shared" si="4"/>
        <v>0</v>
      </c>
      <c r="Y24" s="271"/>
      <c r="Z24" s="271"/>
      <c r="AB24" s="273" t="str">
        <f t="shared" si="5"/>
        <v>TungstenGuangdong Xianglu Tungsten Co., Ltd.</v>
      </c>
    </row>
    <row r="25" spans="1:28" s="272" customFormat="1" ht="38.25">
      <c r="A25" s="215" t="s">
        <v>15621</v>
      </c>
      <c r="B25" s="215" t="s">
        <v>1133</v>
      </c>
      <c r="C25" s="457" t="s">
        <v>15622</v>
      </c>
      <c r="D25" s="457" t="s">
        <v>15622</v>
      </c>
      <c r="E25" s="457" t="s">
        <v>15622</v>
      </c>
      <c r="F25" s="215" t="s">
        <v>15621</v>
      </c>
      <c r="G25" s="215" t="s">
        <v>13459</v>
      </c>
      <c r="H25" s="458" t="s">
        <v>15619</v>
      </c>
      <c r="I25" s="459" t="s">
        <v>15623</v>
      </c>
      <c r="J25" s="459" t="s">
        <v>13847</v>
      </c>
      <c r="K25" s="460"/>
      <c r="L25" s="460"/>
      <c r="M25" s="460"/>
      <c r="N25" s="460"/>
      <c r="O25" s="460"/>
      <c r="P25" s="461"/>
      <c r="Q25" s="462"/>
      <c r="R25" s="215" t="str">
        <f ca="1">IF(ISERROR($V25),"",OFFSET('Smelter Look-up'!$C$4,$V25-4,0)&amp;"")</f>
        <v/>
      </c>
      <c r="S25" s="222" t="str">
        <f t="shared" ca="1" si="3"/>
        <v>Unknown</v>
      </c>
      <c r="T25" s="222" t="str">
        <f ca="1">IF(B25="","",IF(ISERROR(MATCH($J25,SorP!$B$1:$B$6230,0)),"",INDIRECT("'SorP'!$A$"&amp;MATCH($J25,SorP!$B$1:$B$6230,0))))</f>
        <v>CN-GD</v>
      </c>
      <c r="U25" s="238"/>
      <c r="V25" s="270" t="e">
        <f>IF(C25="",NA(),MATCH($B25&amp;$C25,'Smelter Look-up'!$J:$J,0))</f>
        <v>#N/A</v>
      </c>
      <c r="W25" s="271"/>
      <c r="X25" s="271">
        <f t="shared" si="4"/>
        <v>0</v>
      </c>
      <c r="Y25" s="271"/>
      <c r="Z25" s="271"/>
      <c r="AB25" s="273" t="str">
        <f t="shared" si="5"/>
        <v>TungstenXinhai Rendan Shaoguan Tungsten Co., Ltd.</v>
      </c>
    </row>
    <row r="26" spans="1:28" s="272" customFormat="1" ht="20.25">
      <c r="A26" s="215" t="s">
        <v>803</v>
      </c>
      <c r="B26" s="215" t="s">
        <v>1133</v>
      </c>
      <c r="C26" s="457" t="s">
        <v>1383</v>
      </c>
      <c r="D26" s="457" t="s">
        <v>1383</v>
      </c>
      <c r="E26" s="215" t="s">
        <v>1100</v>
      </c>
      <c r="F26" s="215" t="s">
        <v>803</v>
      </c>
      <c r="G26" s="215" t="s">
        <v>13459</v>
      </c>
      <c r="H26" s="458">
        <v>0</v>
      </c>
      <c r="I26" s="459" t="s">
        <v>1848</v>
      </c>
      <c r="J26" s="459" t="s">
        <v>13841</v>
      </c>
      <c r="K26" s="460"/>
      <c r="L26" s="460"/>
      <c r="M26" s="460"/>
      <c r="N26" s="460"/>
      <c r="O26" s="460"/>
      <c r="P26" s="461"/>
      <c r="Q26" s="462"/>
      <c r="R26" s="215" t="str">
        <f ca="1">IF(ISERROR($V26),"",OFFSET('Smelter Look-up'!$C$4,$V26-4,0)&amp;"")</f>
        <v>Xiamen Tungsten Co., Ltd.</v>
      </c>
      <c r="S26" s="222" t="str">
        <f t="shared" ca="1" si="3"/>
        <v>CN</v>
      </c>
      <c r="T26" s="222" t="str">
        <f ca="1">IF(B26="","",IF(ISERROR(MATCH($J26,SorP!$B$1:$B$6230,0)),"",INDIRECT("'SorP'!$A$"&amp;MATCH($J26,SorP!$B$1:$B$6230,0))))</f>
        <v>CN-FJ</v>
      </c>
      <c r="U26" s="238"/>
      <c r="V26" s="270">
        <f>IF(C26="",NA(),MATCH($B26&amp;$C26,'Smelter Look-up'!$J:$J,0))</f>
        <v>605</v>
      </c>
      <c r="W26" s="271"/>
      <c r="X26" s="271">
        <f t="shared" si="4"/>
        <v>0</v>
      </c>
      <c r="Y26" s="271"/>
      <c r="Z26" s="271"/>
      <c r="AB26" s="273" t="str">
        <f t="shared" si="5"/>
        <v>TungstenXiamen Tungsten Co., Ltd.</v>
      </c>
    </row>
    <row r="27" spans="1:28" s="272" customFormat="1" ht="20.25">
      <c r="A27" s="215" t="s">
        <v>2286</v>
      </c>
      <c r="B27" s="215" t="s">
        <v>1133</v>
      </c>
      <c r="C27" s="457" t="s">
        <v>2285</v>
      </c>
      <c r="D27" s="457" t="s">
        <v>2285</v>
      </c>
      <c r="E27" s="215" t="s">
        <v>1096</v>
      </c>
      <c r="F27" s="215" t="s">
        <v>2286</v>
      </c>
      <c r="G27" s="215" t="s">
        <v>13459</v>
      </c>
      <c r="H27" s="458">
        <v>0</v>
      </c>
      <c r="I27" s="459" t="s">
        <v>2287</v>
      </c>
      <c r="J27" s="459" t="s">
        <v>1683</v>
      </c>
      <c r="K27" s="460"/>
      <c r="L27" s="460"/>
      <c r="M27" s="460"/>
      <c r="N27" s="460"/>
      <c r="O27" s="460"/>
      <c r="P27" s="461"/>
      <c r="Q27" s="462"/>
      <c r="R27" s="215" t="str">
        <f ca="1">IF(ISERROR($V27),"",OFFSET('Smelter Look-up'!$C$4,$V27-4,0)&amp;"")</f>
        <v>ACL Metais Eireli</v>
      </c>
      <c r="S27" s="222" t="str">
        <f t="shared" ca="1" si="3"/>
        <v>BR</v>
      </c>
      <c r="T27" s="222" t="str">
        <f ca="1">IF(B27="","",IF(ISERROR(MATCH($J27,SorP!$B$1:$B$6230,0)),"",INDIRECT("'SorP'!$A$"&amp;MATCH($J27,SorP!$B$1:$B$6230,0))))</f>
        <v>BR-SP</v>
      </c>
      <c r="U27" s="238"/>
      <c r="V27" s="270">
        <f>IF(C27="",NA(),MATCH($B27&amp;$C27,'Smelter Look-up'!$J:$J,0))</f>
        <v>535</v>
      </c>
      <c r="W27" s="271"/>
      <c r="X27" s="271">
        <f t="shared" si="4"/>
        <v>0</v>
      </c>
      <c r="Y27" s="271"/>
      <c r="Z27" s="271"/>
      <c r="AB27" s="273" t="str">
        <f t="shared" si="5"/>
        <v>TungstenACL Metais Eireli</v>
      </c>
    </row>
    <row r="28" spans="1:28" s="272" customFormat="1" ht="25.5">
      <c r="A28" s="215" t="s">
        <v>2569</v>
      </c>
      <c r="B28" s="215" t="s">
        <v>1133</v>
      </c>
      <c r="C28" s="457" t="s">
        <v>13154</v>
      </c>
      <c r="D28" s="457" t="s">
        <v>13154</v>
      </c>
      <c r="E28" s="215" t="s">
        <v>1100</v>
      </c>
      <c r="F28" s="215" t="s">
        <v>2569</v>
      </c>
      <c r="G28" s="215" t="s">
        <v>13459</v>
      </c>
      <c r="H28" s="458">
        <v>0</v>
      </c>
      <c r="I28" s="459" t="s">
        <v>1787</v>
      </c>
      <c r="J28" s="459" t="s">
        <v>13842</v>
      </c>
      <c r="K28" s="460"/>
      <c r="L28" s="460"/>
      <c r="M28" s="460"/>
      <c r="N28" s="460"/>
      <c r="O28" s="460"/>
      <c r="P28" s="461"/>
      <c r="Q28" s="462"/>
      <c r="R28" s="215" t="str">
        <f ca="1">IF(ISERROR($V28),"",OFFSET('Smelter Look-up'!$C$4,$V28-4,0)&amp;"")</f>
        <v>Ganzhou Haichuang Tungsten Co., Ltd.</v>
      </c>
      <c r="S28" s="222" t="str">
        <f t="shared" ca="1" si="3"/>
        <v>CN</v>
      </c>
      <c r="T28" s="222" t="str">
        <f ca="1">IF(B28="","",IF(ISERROR(MATCH($J28,SorP!$B$1:$B$6230,0)),"",INDIRECT("'SorP'!$A$"&amp;MATCH($J28,SorP!$B$1:$B$6230,0))))</f>
        <v>CN-JX</v>
      </c>
      <c r="U28" s="238"/>
      <c r="V28" s="270">
        <f>IF(C28="",NA(),MATCH($B28&amp;$C28,'Smelter Look-up'!$J:$J,0))</f>
        <v>555</v>
      </c>
      <c r="W28" s="271"/>
      <c r="X28" s="271">
        <f t="shared" si="4"/>
        <v>0</v>
      </c>
      <c r="Y28" s="271"/>
      <c r="Z28" s="271"/>
      <c r="AB28" s="273" t="str">
        <f t="shared" si="5"/>
        <v>TungstenGanzhou Haichuang Tungsten Co., Ltd.</v>
      </c>
    </row>
    <row r="29" spans="1:28" s="272" customFormat="1" ht="20.25">
      <c r="A29" s="215" t="s">
        <v>749</v>
      </c>
      <c r="B29" s="215" t="s">
        <v>1132</v>
      </c>
      <c r="C29" s="457" t="s">
        <v>45</v>
      </c>
      <c r="D29" s="457" t="s">
        <v>45</v>
      </c>
      <c r="E29" s="215" t="s">
        <v>1100</v>
      </c>
      <c r="F29" s="215" t="s">
        <v>749</v>
      </c>
      <c r="G29" s="215" t="s">
        <v>13459</v>
      </c>
      <c r="H29" s="458">
        <v>0</v>
      </c>
      <c r="I29" s="459" t="s">
        <v>1728</v>
      </c>
      <c r="J29" s="459" t="s">
        <v>13847</v>
      </c>
      <c r="K29" s="460"/>
      <c r="L29" s="460"/>
      <c r="M29" s="460"/>
      <c r="N29" s="460"/>
      <c r="O29" s="460"/>
      <c r="P29" s="461"/>
      <c r="Q29" s="462"/>
      <c r="R29" s="215" t="str">
        <f ca="1">IF(ISERROR($V29),"",OFFSET('Smelter Look-up'!$C$4,$V29-4,0)&amp;"")</f>
        <v>F&amp;X Electro-Materials Ltd.</v>
      </c>
      <c r="S29" s="222" t="str">
        <f t="shared" ca="1" si="3"/>
        <v>CN</v>
      </c>
      <c r="T29" s="222" t="str">
        <f ca="1">IF(B29="","",IF(ISERROR(MATCH($J29,SorP!$B$1:$B$6230,0)),"",INDIRECT("'SorP'!$A$"&amp;MATCH($J29,SorP!$B$1:$B$6230,0))))</f>
        <v>CN-GD</v>
      </c>
      <c r="U29" s="238"/>
      <c r="V29" s="270">
        <f>IF(C29="",NA(),MATCH($B29&amp;$C29,'Smelter Look-up'!$J:$J,0))</f>
        <v>321</v>
      </c>
      <c r="W29" s="271"/>
      <c r="X29" s="271">
        <f t="shared" si="4"/>
        <v>0</v>
      </c>
      <c r="Y29" s="271"/>
      <c r="Z29" s="271"/>
      <c r="AB29" s="273" t="str">
        <f t="shared" si="5"/>
        <v>TantalumF&amp;X Electro-Materials Ltd.</v>
      </c>
    </row>
    <row r="30" spans="1:28" s="272" customFormat="1" ht="25.5">
      <c r="A30" s="215" t="s">
        <v>752</v>
      </c>
      <c r="B30" s="215" t="s">
        <v>1132</v>
      </c>
      <c r="C30" s="457" t="s">
        <v>4</v>
      </c>
      <c r="D30" s="457" t="s">
        <v>4</v>
      </c>
      <c r="E30" s="215" t="s">
        <v>1100</v>
      </c>
      <c r="F30" s="215" t="s">
        <v>752</v>
      </c>
      <c r="G30" s="215" t="s">
        <v>13459</v>
      </c>
      <c r="H30" s="458">
        <v>0</v>
      </c>
      <c r="I30" s="459" t="s">
        <v>1731</v>
      </c>
      <c r="J30" s="459" t="s">
        <v>13842</v>
      </c>
      <c r="K30" s="460"/>
      <c r="L30" s="460"/>
      <c r="M30" s="460"/>
      <c r="N30" s="460"/>
      <c r="O30" s="460"/>
      <c r="P30" s="461"/>
      <c r="Q30" s="462"/>
      <c r="R30" s="215" t="str">
        <f ca="1">IF(ISERROR($V30),"",OFFSET('Smelter Look-up'!$C$4,$V30-4,0)&amp;"")</f>
        <v>JiuJiang JinXin Nonferrous Metals Co., Ltd.</v>
      </c>
      <c r="S30" s="222" t="str">
        <f t="shared" ca="1" si="3"/>
        <v>CN</v>
      </c>
      <c r="T30" s="222" t="str">
        <f ca="1">IF(B30="","",IF(ISERROR(MATCH($J30,SorP!$B$1:$B$6230,0)),"",INDIRECT("'SorP'!$A$"&amp;MATCH($J30,SorP!$B$1:$B$6230,0))))</f>
        <v>CN-JX</v>
      </c>
      <c r="U30" s="238"/>
      <c r="V30" s="270">
        <f>IF(C30="",NA(),MATCH($B30&amp;$C30,'Smelter Look-up'!$J:$J,0))</f>
        <v>335</v>
      </c>
      <c r="W30" s="271"/>
      <c r="X30" s="271">
        <f t="shared" si="4"/>
        <v>0</v>
      </c>
      <c r="Y30" s="271"/>
      <c r="Z30" s="271"/>
      <c r="AB30" s="273" t="str">
        <f t="shared" si="5"/>
        <v>TantalumJiuJiang JinXin Nonferrous Metals Co., Ltd.</v>
      </c>
    </row>
    <row r="31" spans="1:28" s="272" customFormat="1" ht="25.5">
      <c r="A31" s="215" t="s">
        <v>751</v>
      </c>
      <c r="B31" s="215" t="s">
        <v>1132</v>
      </c>
      <c r="C31" s="457" t="s">
        <v>15358</v>
      </c>
      <c r="D31" s="457" t="s">
        <v>15358</v>
      </c>
      <c r="E31" s="215" t="s">
        <v>1100</v>
      </c>
      <c r="F31" s="215" t="s">
        <v>751</v>
      </c>
      <c r="G31" s="215" t="s">
        <v>13459</v>
      </c>
      <c r="H31" s="458">
        <v>0</v>
      </c>
      <c r="I31" s="459" t="s">
        <v>1730</v>
      </c>
      <c r="J31" s="459" t="s">
        <v>13847</v>
      </c>
      <c r="K31" s="460"/>
      <c r="L31" s="460"/>
      <c r="M31" s="460"/>
      <c r="N31" s="460"/>
      <c r="O31" s="460"/>
      <c r="P31" s="461"/>
      <c r="Q31" s="462"/>
      <c r="R31" s="215" t="str">
        <f ca="1">IF(ISERROR($V31),"",OFFSET('Smelter Look-up'!$C$4,$V31-4,0)&amp;"")</f>
        <v>XIMEI RESOURCES (GUANGDONG) LIMITED</v>
      </c>
      <c r="S31" s="222" t="str">
        <f t="shared" ca="1" si="3"/>
        <v>CN</v>
      </c>
      <c r="T31" s="222" t="str">
        <f ca="1">IF(B31="","",IF(ISERROR(MATCH($J31,SorP!$B$1:$B$6230,0)),"",INDIRECT("'SorP'!$A$"&amp;MATCH($J31,SorP!$B$1:$B$6230,0))))</f>
        <v>CN-GD</v>
      </c>
      <c r="U31" s="238"/>
      <c r="V31" s="270">
        <f>IF(C31="",NA(),MATCH($B31&amp;$C31,'Smelter Look-up'!$J:$J,0))</f>
        <v>375</v>
      </c>
      <c r="W31" s="271"/>
      <c r="X31" s="271">
        <f t="shared" si="4"/>
        <v>0</v>
      </c>
      <c r="Y31" s="271"/>
      <c r="Z31" s="271"/>
      <c r="AB31" s="273" t="str">
        <f t="shared" si="5"/>
        <v>TantalumXIMEI RESOURCES (GUANGDONG) LIMITED</v>
      </c>
    </row>
    <row r="32" spans="1:28" s="272" customFormat="1" ht="25.5">
      <c r="A32" s="215" t="s">
        <v>1398</v>
      </c>
      <c r="B32" s="215" t="s">
        <v>1132</v>
      </c>
      <c r="C32" s="457" t="s">
        <v>2189</v>
      </c>
      <c r="D32" s="457" t="s">
        <v>2189</v>
      </c>
      <c r="E32" s="215" t="s">
        <v>1100</v>
      </c>
      <c r="F32" s="215" t="s">
        <v>1398</v>
      </c>
      <c r="G32" s="215" t="s">
        <v>13459</v>
      </c>
      <c r="H32" s="458">
        <v>0</v>
      </c>
      <c r="I32" s="459" t="s">
        <v>1756</v>
      </c>
      <c r="J32" s="459" t="s">
        <v>13842</v>
      </c>
      <c r="K32" s="460"/>
      <c r="L32" s="460"/>
      <c r="M32" s="460"/>
      <c r="N32" s="460"/>
      <c r="O32" s="460"/>
      <c r="P32" s="461"/>
      <c r="Q32" s="462"/>
      <c r="R32" s="215" t="str">
        <f ca="1">IF(ISERROR($V32),"",OFFSET('Smelter Look-up'!$C$4,$V32-4,0)&amp;"")</f>
        <v>Jiangxi Dinghai Tantalum &amp; Niobium Co., Ltd.</v>
      </c>
      <c r="S32" s="222" t="str">
        <f t="shared" ca="1" si="3"/>
        <v>CN</v>
      </c>
      <c r="T32" s="222" t="str">
        <f ca="1">IF(B32="","",IF(ISERROR(MATCH($J32,SorP!$B$1:$B$6230,0)),"",INDIRECT("'SorP'!$A$"&amp;MATCH($J32,SorP!$B$1:$B$6230,0))))</f>
        <v>CN-JX</v>
      </c>
      <c r="U32" s="238"/>
      <c r="V32" s="270">
        <f>IF(C32="",NA(),MATCH($B32&amp;$C32,'Smelter Look-up'!$J:$J,0))</f>
        <v>333</v>
      </c>
      <c r="W32" s="271"/>
      <c r="X32" s="271">
        <f t="shared" si="4"/>
        <v>0</v>
      </c>
      <c r="Y32" s="271"/>
      <c r="Z32" s="271"/>
      <c r="AB32" s="273" t="str">
        <f t="shared" si="5"/>
        <v>TantalumJiangxi Dinghai Tantalum &amp; Niobium Co., Ltd.</v>
      </c>
    </row>
    <row r="33" spans="1:28" s="272" customFormat="1" ht="20.25">
      <c r="A33" s="215" t="s">
        <v>765</v>
      </c>
      <c r="B33" s="215" t="s">
        <v>1132</v>
      </c>
      <c r="C33" s="457" t="s">
        <v>1750</v>
      </c>
      <c r="D33" s="457" t="s">
        <v>1750</v>
      </c>
      <c r="E33" s="215" t="s">
        <v>1109</v>
      </c>
      <c r="F33" s="215" t="s">
        <v>765</v>
      </c>
      <c r="G33" s="215" t="s">
        <v>13459</v>
      </c>
      <c r="H33" s="458">
        <v>0</v>
      </c>
      <c r="I33" s="459" t="s">
        <v>1613</v>
      </c>
      <c r="J33" s="459" t="s">
        <v>7164</v>
      </c>
      <c r="K33" s="460"/>
      <c r="L33" s="460"/>
      <c r="M33" s="460"/>
      <c r="N33" s="460"/>
      <c r="O33" s="460"/>
      <c r="P33" s="461"/>
      <c r="Q33" s="462"/>
      <c r="R33" s="215" t="str">
        <f ca="1">IF(ISERROR($V33),"",OFFSET('Smelter Look-up'!$C$4,$V33-4,0)&amp;"")</f>
        <v>Ulba Metallurgical Plant JSC</v>
      </c>
      <c r="S33" s="222" t="str">
        <f t="shared" ca="1" si="3"/>
        <v>KZ</v>
      </c>
      <c r="T33" s="222" t="str">
        <f ca="1">IF(B33="","",IF(ISERROR(MATCH($J33,SorP!$B$1:$B$6230,0)),"",INDIRECT("'SorP'!$A$"&amp;MATCH($J33,SorP!$B$1:$B$6230,0))))</f>
        <v>KZ-KAR</v>
      </c>
      <c r="U33" s="238"/>
      <c r="V33" s="270">
        <f>IF(C33="",NA(),MATCH($B33&amp;$C33,'Smelter Look-up'!$J:$J,0))</f>
        <v>374</v>
      </c>
      <c r="W33" s="271"/>
      <c r="X33" s="271">
        <f t="shared" si="4"/>
        <v>0</v>
      </c>
      <c r="Y33" s="271"/>
      <c r="Z33" s="271"/>
      <c r="AB33" s="273" t="str">
        <f t="shared" si="5"/>
        <v>TantalumUlba Metallurgical Plant JSC</v>
      </c>
    </row>
    <row r="34" spans="1:28" s="272" customFormat="1" ht="20.25">
      <c r="A34" s="215" t="s">
        <v>1419</v>
      </c>
      <c r="B34" s="215" t="s">
        <v>1132</v>
      </c>
      <c r="C34" s="457" t="s">
        <v>1418</v>
      </c>
      <c r="D34" s="457" t="s">
        <v>1418</v>
      </c>
      <c r="E34" s="215" t="s">
        <v>1101</v>
      </c>
      <c r="F34" s="215" t="s">
        <v>1419</v>
      </c>
      <c r="G34" s="215" t="s">
        <v>13459</v>
      </c>
      <c r="H34" s="458">
        <v>0</v>
      </c>
      <c r="I34" s="459" t="s">
        <v>1763</v>
      </c>
      <c r="J34" s="459" t="s">
        <v>4262</v>
      </c>
      <c r="K34" s="460"/>
      <c r="L34" s="460"/>
      <c r="M34" s="460"/>
      <c r="N34" s="460"/>
      <c r="O34" s="460"/>
      <c r="P34" s="461"/>
      <c r="Q34" s="462"/>
      <c r="R34" s="215" t="str">
        <f ca="1">IF(ISERROR($V34),"",OFFSET('Smelter Look-up'!$C$4,$V34-4,0)&amp;"")</f>
        <v>H.C. Starck Hermsdorf GmbH</v>
      </c>
      <c r="S34" s="222" t="str">
        <f t="shared" ca="1" si="3"/>
        <v>DE</v>
      </c>
      <c r="T34" s="222" t="str">
        <f ca="1">IF(B34="","",IF(ISERROR(MATCH($J34,SorP!$B$1:$B$6230,0)),"",INDIRECT("'SorP'!$A$"&amp;MATCH($J34,SorP!$B$1:$B$6230,0))))</f>
        <v>DE-TH</v>
      </c>
      <c r="U34" s="238"/>
      <c r="V34" s="270">
        <f>IF(C34="",NA(),MATCH($B34&amp;$C34,'Smelter Look-up'!$J:$J,0))</f>
        <v>327</v>
      </c>
      <c r="W34" s="271"/>
      <c r="X34" s="271">
        <f t="shared" si="4"/>
        <v>0</v>
      </c>
      <c r="Y34" s="271"/>
      <c r="Z34" s="271"/>
      <c r="AB34" s="273" t="str">
        <f t="shared" si="5"/>
        <v>TantalumH.C. Starck Hermsdorf GmbH</v>
      </c>
    </row>
    <row r="35" spans="1:28" s="272" customFormat="1" ht="25.5">
      <c r="A35" s="215" t="s">
        <v>796</v>
      </c>
      <c r="B35" s="215" t="s">
        <v>1133</v>
      </c>
      <c r="C35" s="457" t="s">
        <v>1</v>
      </c>
      <c r="D35" s="457" t="s">
        <v>1</v>
      </c>
      <c r="E35" s="215" t="s">
        <v>2463</v>
      </c>
      <c r="F35" s="215" t="s">
        <v>796</v>
      </c>
      <c r="G35" s="215" t="s">
        <v>13459</v>
      </c>
      <c r="H35" s="458">
        <v>0</v>
      </c>
      <c r="I35" s="459" t="s">
        <v>1841</v>
      </c>
      <c r="J35" s="459" t="s">
        <v>1749</v>
      </c>
      <c r="K35" s="460"/>
      <c r="L35" s="460"/>
      <c r="M35" s="460"/>
      <c r="N35" s="460"/>
      <c r="O35" s="460"/>
      <c r="P35" s="461"/>
      <c r="Q35" s="462"/>
      <c r="R35" s="215" t="str">
        <f ca="1">IF(ISERROR($V35),"",OFFSET('Smelter Look-up'!$C$4,$V35-4,0)&amp;"")</f>
        <v>Global Tungsten &amp; Powders Corp.</v>
      </c>
      <c r="S35" s="222" t="str">
        <f t="shared" ca="1" si="3"/>
        <v>US</v>
      </c>
      <c r="T35" s="222" t="str">
        <f ca="1">IF(B35="","",IF(ISERROR(MATCH($J35,SorP!$B$1:$B$6230,0)),"",INDIRECT("'SorP'!$A$"&amp;MATCH($J35,SorP!$B$1:$B$6230,0))))</f>
        <v>US-PA</v>
      </c>
      <c r="U35" s="238"/>
      <c r="V35" s="270">
        <f>IF(C35="",NA(),MATCH($B35&amp;$C35,'Smelter Look-up'!$J:$J,0))</f>
        <v>560</v>
      </c>
      <c r="W35" s="271"/>
      <c r="X35" s="271">
        <f t="shared" si="4"/>
        <v>0</v>
      </c>
      <c r="Y35" s="271"/>
      <c r="Z35" s="271"/>
      <c r="AB35" s="273" t="str">
        <f t="shared" si="5"/>
        <v>TungstenGlobal Tungsten &amp; Powders Corp.</v>
      </c>
    </row>
    <row r="36" spans="1:28" s="272" customFormat="1" ht="25.5">
      <c r="A36" s="215" t="s">
        <v>14040</v>
      </c>
      <c r="B36" s="215" t="s">
        <v>1133</v>
      </c>
      <c r="C36" s="457" t="s">
        <v>15413</v>
      </c>
      <c r="D36" s="457" t="s">
        <v>15413</v>
      </c>
      <c r="E36" s="215" t="s">
        <v>1100</v>
      </c>
      <c r="F36" s="215" t="s">
        <v>14040</v>
      </c>
      <c r="G36" s="215" t="s">
        <v>13459</v>
      </c>
      <c r="H36" s="458">
        <v>0</v>
      </c>
      <c r="I36" s="459" t="s">
        <v>1622</v>
      </c>
      <c r="J36" s="459" t="s">
        <v>13846</v>
      </c>
      <c r="K36" s="460"/>
      <c r="L36" s="460"/>
      <c r="M36" s="460"/>
      <c r="N36" s="460"/>
      <c r="O36" s="460"/>
      <c r="P36" s="461"/>
      <c r="Q36" s="462"/>
      <c r="R36" s="215" t="str">
        <f ca="1">IF(ISERROR($V36),"",OFFSET('Smelter Look-up'!$C$4,$V36-4,0)&amp;"")</f>
        <v>China Molybdenum Tungsten Co., Ltd.</v>
      </c>
      <c r="S36" s="222" t="str">
        <f t="shared" ca="1" si="3"/>
        <v>CN</v>
      </c>
      <c r="T36" s="222" t="str">
        <f ca="1">IF(B36="","",IF(ISERROR(MATCH($J36,SorP!$B$1:$B$6230,0)),"",INDIRECT("'SorP'!$A$"&amp;MATCH($J36,SorP!$B$1:$B$6230,0))))</f>
        <v>CN-HN</v>
      </c>
      <c r="U36" s="238"/>
      <c r="V36" s="270">
        <f>IF(C36="",NA(),MATCH($B36&amp;$C36,'Smelter Look-up'!$J:$J,0))</f>
        <v>547</v>
      </c>
      <c r="W36" s="271"/>
      <c r="X36" s="271">
        <f t="shared" si="4"/>
        <v>0</v>
      </c>
      <c r="Y36" s="271"/>
      <c r="Z36" s="271"/>
      <c r="AB36" s="273" t="str">
        <f t="shared" si="5"/>
        <v>TungstenChina Molybdenum Tungsten Co., Ltd.</v>
      </c>
    </row>
    <row r="37" spans="1:28" s="272" customFormat="1" ht="20.25">
      <c r="A37" s="214" t="s">
        <v>797</v>
      </c>
      <c r="B37" s="215" t="s">
        <v>1133</v>
      </c>
      <c r="C37" s="457" t="s">
        <v>2232</v>
      </c>
      <c r="D37" s="457" t="s">
        <v>2232</v>
      </c>
      <c r="E37" s="215" t="s">
        <v>1100</v>
      </c>
      <c r="F37" s="215" t="s">
        <v>797</v>
      </c>
      <c r="G37" s="215" t="s">
        <v>13459</v>
      </c>
      <c r="H37" s="458">
        <v>0</v>
      </c>
      <c r="I37" s="459" t="s">
        <v>2150</v>
      </c>
      <c r="J37" s="459" t="s">
        <v>13846</v>
      </c>
      <c r="K37" s="460"/>
      <c r="L37" s="460"/>
      <c r="M37" s="460"/>
      <c r="N37" s="460"/>
      <c r="O37" s="460"/>
      <c r="P37" s="461"/>
      <c r="Q37" s="462"/>
      <c r="R37" s="215" t="str">
        <f ca="1">IF(ISERROR($V37),"",OFFSET('Smelter Look-up'!$C$4,$V37-4,0)&amp;"")</f>
        <v>Hunan Chenzhou Mining Co., Ltd.</v>
      </c>
      <c r="S37" s="222" t="str">
        <f t="shared" ca="1" si="3"/>
        <v>CN</v>
      </c>
      <c r="T37" s="222" t="str">
        <f ca="1">IF(B37="","",IF(ISERROR(MATCH($J37,SorP!$B$1:$B$6230,0)),"",INDIRECT("'SorP'!$A$"&amp;MATCH($J37,SorP!$B$1:$B$6230,0))))</f>
        <v>CN-HN</v>
      </c>
      <c r="U37" s="238"/>
      <c r="V37" s="270">
        <f>IF(C37="",NA(),MATCH($B37&amp;$C37,'Smelter Look-up'!$J:$J,0))</f>
        <v>567</v>
      </c>
      <c r="W37" s="271"/>
      <c r="X37" s="271">
        <f t="shared" si="4"/>
        <v>0</v>
      </c>
      <c r="Y37" s="271"/>
      <c r="Z37" s="271"/>
      <c r="AB37" s="273" t="str">
        <f t="shared" si="5"/>
        <v>TungstenHunan Chenzhou Mining Co., Ltd.</v>
      </c>
    </row>
    <row r="38" spans="1:28" s="272" customFormat="1" ht="20.25">
      <c r="A38" s="214" t="s">
        <v>2289</v>
      </c>
      <c r="B38" s="215" t="s">
        <v>1132</v>
      </c>
      <c r="C38" s="457" t="s">
        <v>2288</v>
      </c>
      <c r="D38" s="457" t="s">
        <v>2288</v>
      </c>
      <c r="E38" s="215" t="s">
        <v>1100</v>
      </c>
      <c r="F38" s="215" t="s">
        <v>2289</v>
      </c>
      <c r="G38" s="215" t="s">
        <v>13459</v>
      </c>
      <c r="H38" s="458">
        <v>0</v>
      </c>
      <c r="I38" s="459" t="s">
        <v>1751</v>
      </c>
      <c r="J38" s="459" t="s">
        <v>13842</v>
      </c>
      <c r="K38" s="460"/>
      <c r="L38" s="460"/>
      <c r="M38" s="460"/>
      <c r="N38" s="460"/>
      <c r="O38" s="460"/>
      <c r="P38" s="461"/>
      <c r="Q38" s="462"/>
      <c r="R38" s="215" t="str">
        <f ca="1">IF(ISERROR($V38),"",OFFSET('Smelter Look-up'!$C$4,$V38-4,0)&amp;"")</f>
        <v>Jiangxi Tuohong New Raw Material</v>
      </c>
      <c r="S38" s="222" t="str">
        <f t="shared" ref="S38:S68" ca="1" si="6">IF(B38="","",IF(ISERROR(MATCH($E38,CL,0)),"Unknown",INDIRECT("'C'!$A$"&amp;MATCH($E38,CL,0)+1)))</f>
        <v>CN</v>
      </c>
      <c r="T38" s="222" t="str">
        <f ca="1">IF(B38="","",IF(ISERROR(MATCH($J38,SorP!$B$1:$B$6230,0)),"",INDIRECT("'SorP'!$A$"&amp;MATCH($J38,SorP!$B$1:$B$6230,0))))</f>
        <v>CN-JX</v>
      </c>
      <c r="U38" s="238"/>
      <c r="V38" s="270">
        <f>IF(C38="",NA(),MATCH($B38&amp;$C38,'Smelter Look-up'!$J:$J,0))</f>
        <v>334</v>
      </c>
      <c r="W38" s="271"/>
      <c r="X38" s="271">
        <f t="shared" ref="X38:X68" si="7">IF(AND(C38="Smelter not listed",OR(LEN(D38)=0,LEN(E38)=0)),1,0)</f>
        <v>0</v>
      </c>
      <c r="Y38" s="271"/>
      <c r="Z38" s="271"/>
      <c r="AB38" s="273" t="str">
        <f t="shared" ref="AB38:AB68" si="8">B38&amp;C38</f>
        <v>TantalumJiangxi Tuohong New Raw Material</v>
      </c>
    </row>
    <row r="39" spans="1:28" s="272" customFormat="1" ht="20.25">
      <c r="A39" s="214" t="s">
        <v>776</v>
      </c>
      <c r="B39" s="215" t="s">
        <v>1131</v>
      </c>
      <c r="C39" s="457" t="s">
        <v>1034</v>
      </c>
      <c r="D39" s="457" t="s">
        <v>1034</v>
      </c>
      <c r="E39" s="215" t="s">
        <v>880</v>
      </c>
      <c r="F39" s="215" t="s">
        <v>776</v>
      </c>
      <c r="G39" s="215" t="s">
        <v>13459</v>
      </c>
      <c r="H39" s="458">
        <v>0</v>
      </c>
      <c r="I39" s="459" t="s">
        <v>1799</v>
      </c>
      <c r="J39" s="459" t="s">
        <v>9323</v>
      </c>
      <c r="K39" s="460"/>
      <c r="L39" s="460"/>
      <c r="M39" s="460"/>
      <c r="N39" s="460"/>
      <c r="O39" s="460"/>
      <c r="P39" s="461"/>
      <c r="Q39" s="462"/>
      <c r="R39" s="215" t="str">
        <f ca="1">IF(ISERROR($V39),"",OFFSET('Smelter Look-up'!$C$4,$V39-4,0)&amp;"")</f>
        <v>Minsur</v>
      </c>
      <c r="S39" s="222" t="str">
        <f t="shared" ca="1" si="6"/>
        <v>PE</v>
      </c>
      <c r="T39" s="222" t="str">
        <f ca="1">IF(B39="","",IF(ISERROR(MATCH($J39,SorP!$B$1:$B$6230,0)),"",INDIRECT("'SorP'!$A$"&amp;MATCH($J39,SorP!$B$1:$B$6230,0))))</f>
        <v>PE-ICA</v>
      </c>
      <c r="U39" s="238"/>
      <c r="V39" s="270">
        <f>IF(C39="",NA(),MATCH($B39&amp;$C39,'Smelter Look-up'!$J:$J,0))</f>
        <v>460</v>
      </c>
      <c r="W39" s="271"/>
      <c r="X39" s="271">
        <f t="shared" si="7"/>
        <v>0</v>
      </c>
      <c r="Y39" s="271"/>
      <c r="Z39" s="271"/>
      <c r="AB39" s="273" t="str">
        <f t="shared" si="8"/>
        <v>TinMinsur</v>
      </c>
    </row>
    <row r="40" spans="1:28" s="272" customFormat="1" ht="25.5">
      <c r="A40" s="214" t="s">
        <v>1406</v>
      </c>
      <c r="B40" s="215" t="s">
        <v>1133</v>
      </c>
      <c r="C40" s="457" t="s">
        <v>1405</v>
      </c>
      <c r="D40" s="457" t="s">
        <v>1405</v>
      </c>
      <c r="E40" s="215" t="s">
        <v>1100</v>
      </c>
      <c r="F40" s="215" t="s">
        <v>1406</v>
      </c>
      <c r="G40" s="215" t="s">
        <v>13459</v>
      </c>
      <c r="H40" s="458">
        <v>0</v>
      </c>
      <c r="I40" s="459" t="s">
        <v>1788</v>
      </c>
      <c r="J40" s="459" t="s">
        <v>13846</v>
      </c>
      <c r="K40" s="460"/>
      <c r="L40" s="460"/>
      <c r="M40" s="460"/>
      <c r="N40" s="460"/>
      <c r="O40" s="460"/>
      <c r="P40" s="461"/>
      <c r="Q40" s="462"/>
      <c r="R40" s="215" t="str">
        <f ca="1">IF(ISERROR($V40),"",OFFSET('Smelter Look-up'!$C$4,$V40-4,0)&amp;"")</f>
        <v>Chenzhou Diamond Tungsten Products Co., Ltd.</v>
      </c>
      <c r="S40" s="222" t="str">
        <f t="shared" ca="1" si="6"/>
        <v>CN</v>
      </c>
      <c r="T40" s="222" t="str">
        <f ca="1">IF(B40="","",IF(ISERROR(MATCH($J40,SorP!$B$1:$B$6230,0)),"",INDIRECT("'SorP'!$A$"&amp;MATCH($J40,SorP!$B$1:$B$6230,0))))</f>
        <v>CN-HN</v>
      </c>
      <c r="U40" s="238"/>
      <c r="V40" s="270">
        <f>IF(C40="",NA(),MATCH($B40&amp;$C40,'Smelter Look-up'!$J:$J,0))</f>
        <v>545</v>
      </c>
      <c r="W40" s="271"/>
      <c r="X40" s="271">
        <f t="shared" si="7"/>
        <v>0</v>
      </c>
      <c r="Y40" s="271"/>
      <c r="Z40" s="271"/>
      <c r="AB40" s="273" t="str">
        <f t="shared" si="8"/>
        <v>TungstenChenzhou Diamond Tungsten Products Co., Ltd.</v>
      </c>
    </row>
    <row r="41" spans="1:28" s="272" customFormat="1" ht="20.25">
      <c r="A41" s="214" t="s">
        <v>1429</v>
      </c>
      <c r="B41" s="215" t="s">
        <v>1133</v>
      </c>
      <c r="C41" s="457" t="s">
        <v>15361</v>
      </c>
      <c r="D41" s="457" t="s">
        <v>15361</v>
      </c>
      <c r="E41" s="215" t="s">
        <v>1101</v>
      </c>
      <c r="F41" s="215" t="s">
        <v>1429</v>
      </c>
      <c r="G41" s="215" t="s">
        <v>13459</v>
      </c>
      <c r="H41" s="458">
        <v>0</v>
      </c>
      <c r="I41" s="459" t="s">
        <v>1762</v>
      </c>
      <c r="J41" s="459" t="s">
        <v>1550</v>
      </c>
      <c r="K41" s="460"/>
      <c r="L41" s="460"/>
      <c r="M41" s="460"/>
      <c r="N41" s="460"/>
      <c r="O41" s="460"/>
      <c r="P41" s="461"/>
      <c r="Q41" s="462"/>
      <c r="R41" s="215" t="str">
        <f ca="1">IF(ISERROR($V41),"",OFFSET('Smelter Look-up'!$C$4,$V41-4,0)&amp;"")</f>
        <v>TANIOBIS Smelting GmbH &amp; Co. KG</v>
      </c>
      <c r="S41" s="222" t="str">
        <f t="shared" ca="1" si="6"/>
        <v>DE</v>
      </c>
      <c r="T41" s="222" t="str">
        <f ca="1">IF(B41="","",IF(ISERROR(MATCH($J41,SorP!$B$1:$B$6230,0)),"",INDIRECT("'SorP'!$A$"&amp;MATCH($J41,SorP!$B$1:$B$6230,0))))</f>
        <v>DE-BW</v>
      </c>
      <c r="U41" s="238"/>
      <c r="V41" s="270">
        <f>IF(C41="",NA(),MATCH($B41&amp;$C41,'Smelter Look-up'!$J:$J,0))</f>
        <v>596</v>
      </c>
      <c r="W41" s="271"/>
      <c r="X41" s="271">
        <f t="shared" si="7"/>
        <v>0</v>
      </c>
      <c r="Y41" s="271"/>
      <c r="Z41" s="271"/>
      <c r="AB41" s="273" t="str">
        <f t="shared" si="8"/>
        <v>TungstenTANIOBIS Smelting GmbH &amp; Co. KG</v>
      </c>
    </row>
    <row r="42" spans="1:28" s="272" customFormat="1" ht="20.25">
      <c r="A42" s="214" t="s">
        <v>762</v>
      </c>
      <c r="B42" s="215" t="s">
        <v>1132</v>
      </c>
      <c r="C42" s="457" t="s">
        <v>1378</v>
      </c>
      <c r="D42" s="457" t="s">
        <v>1378</v>
      </c>
      <c r="E42" s="215" t="s">
        <v>883</v>
      </c>
      <c r="F42" s="215" t="s">
        <v>762</v>
      </c>
      <c r="G42" s="215" t="s">
        <v>13459</v>
      </c>
      <c r="H42" s="458">
        <v>0</v>
      </c>
      <c r="I42" s="459" t="s">
        <v>1745</v>
      </c>
      <c r="J42" s="459" t="s">
        <v>10218</v>
      </c>
      <c r="K42" s="460"/>
      <c r="L42" s="460"/>
      <c r="M42" s="460"/>
      <c r="N42" s="460"/>
      <c r="O42" s="460"/>
      <c r="P42" s="461"/>
      <c r="Q42" s="462"/>
      <c r="R42" s="215" t="str">
        <f ca="1">IF(ISERROR($V42),"",OFFSET('Smelter Look-up'!$C$4,$V42-4,0)&amp;"")</f>
        <v>Solikamsk Magnesium Works OAO</v>
      </c>
      <c r="S42" s="222" t="str">
        <f t="shared" ca="1" si="6"/>
        <v>RU</v>
      </c>
      <c r="T42" s="222" t="str">
        <f ca="1">IF(B42="","",IF(ISERROR(MATCH($J42,SorP!$B$1:$B$6230,0)),"",INDIRECT("'SorP'!$A$"&amp;MATCH($J42,SorP!$B$1:$B$6230,0))))</f>
        <v>RU-PER</v>
      </c>
      <c r="U42" s="238"/>
      <c r="V42" s="270">
        <f>IF(C42="",NA(),MATCH($B42&amp;$C42,'Smelter Look-up'!$J:$J,0))</f>
        <v>364</v>
      </c>
      <c r="W42" s="271"/>
      <c r="X42" s="271">
        <f t="shared" si="7"/>
        <v>0</v>
      </c>
      <c r="Y42" s="271"/>
      <c r="Z42" s="271"/>
      <c r="AB42" s="273" t="str">
        <f t="shared" si="8"/>
        <v>TantalumSolikamsk Magnesium Works OAO</v>
      </c>
    </row>
    <row r="43" spans="1:28" s="272" customFormat="1" ht="38.25">
      <c r="A43" s="214" t="s">
        <v>1860</v>
      </c>
      <c r="B43" s="215" t="s">
        <v>1133</v>
      </c>
      <c r="C43" s="457" t="s">
        <v>1859</v>
      </c>
      <c r="D43" s="457" t="s">
        <v>1859</v>
      </c>
      <c r="E43" s="215" t="s">
        <v>883</v>
      </c>
      <c r="F43" s="215" t="s">
        <v>1860</v>
      </c>
      <c r="G43" s="215" t="s">
        <v>13459</v>
      </c>
      <c r="H43" s="458">
        <v>0</v>
      </c>
      <c r="I43" s="459" t="s">
        <v>1861</v>
      </c>
      <c r="J43" s="459" t="s">
        <v>10236</v>
      </c>
      <c r="K43" s="460"/>
      <c r="L43" s="460"/>
      <c r="M43" s="460"/>
      <c r="N43" s="460"/>
      <c r="O43" s="460"/>
      <c r="P43" s="461"/>
      <c r="Q43" s="462"/>
      <c r="R43" s="215" t="str">
        <f ca="1">IF(ISERROR($V43),"",OFFSET('Smelter Look-up'!$C$4,$V43-4,0)&amp;"")</f>
        <v>Hydrometallurg, JSC</v>
      </c>
      <c r="S43" s="222" t="str">
        <f t="shared" ca="1" si="6"/>
        <v>RU</v>
      </c>
      <c r="T43" s="222" t="str">
        <f ca="1">IF(B43="","",IF(ISERROR(MATCH($J43,SorP!$B$1:$B$6230,0)),"",INDIRECT("'SorP'!$A$"&amp;MATCH($J43,SorP!$B$1:$B$6230,0))))</f>
        <v>RU-KB</v>
      </c>
      <c r="U43" s="238"/>
      <c r="V43" s="270">
        <f>IF(C43="",NA(),MATCH($B43&amp;$C43,'Smelter Look-up'!$J:$J,0))</f>
        <v>571</v>
      </c>
      <c r="W43" s="271"/>
      <c r="X43" s="271">
        <f t="shared" si="7"/>
        <v>0</v>
      </c>
      <c r="Y43" s="271"/>
      <c r="Z43" s="271"/>
      <c r="AB43" s="273" t="str">
        <f t="shared" si="8"/>
        <v>TungstenHydrometallurg, JSC</v>
      </c>
    </row>
    <row r="44" spans="1:28" s="272" customFormat="1" ht="25.5">
      <c r="A44" s="215" t="s">
        <v>798</v>
      </c>
      <c r="B44" s="215" t="s">
        <v>1133</v>
      </c>
      <c r="C44" s="457" t="s">
        <v>1381</v>
      </c>
      <c r="D44" s="457" t="s">
        <v>1381</v>
      </c>
      <c r="E44" s="215" t="s">
        <v>1100</v>
      </c>
      <c r="F44" s="215" t="s">
        <v>798</v>
      </c>
      <c r="G44" s="215" t="s">
        <v>13459</v>
      </c>
      <c r="H44" s="458">
        <v>0</v>
      </c>
      <c r="I44" s="459" t="s">
        <v>1752</v>
      </c>
      <c r="J44" s="459" t="s">
        <v>13846</v>
      </c>
      <c r="K44" s="460"/>
      <c r="L44" s="460"/>
      <c r="M44" s="460"/>
      <c r="N44" s="460"/>
      <c r="O44" s="460"/>
      <c r="P44" s="461"/>
      <c r="Q44" s="462"/>
      <c r="R44" s="215" t="str">
        <f ca="1">IF(ISERROR($V44),"",OFFSET('Smelter Look-up'!$C$4,$V44-4,0)&amp;"")</f>
        <v>Hunan Chunchang Nonferrous Metals Co., Ltd.</v>
      </c>
      <c r="S44" s="222" t="str">
        <f t="shared" ca="1" si="6"/>
        <v>CN</v>
      </c>
      <c r="T44" s="222" t="str">
        <f ca="1">IF(B44="","",IF(ISERROR(MATCH($J44,SorP!$B$1:$B$6230,0)),"",INDIRECT("'SorP'!$A$"&amp;MATCH($J44,SorP!$B$1:$B$6230,0))))</f>
        <v>CN-HN</v>
      </c>
      <c r="U44" s="238"/>
      <c r="V44" s="270">
        <f>IF(C44="",NA(),MATCH($B44&amp;$C44,'Smelter Look-up'!$J:$J,0))</f>
        <v>569</v>
      </c>
      <c r="W44" s="271"/>
      <c r="X44" s="271">
        <f t="shared" si="7"/>
        <v>0</v>
      </c>
      <c r="Y44" s="271"/>
      <c r="Z44" s="271"/>
      <c r="AB44" s="273" t="str">
        <f t="shared" si="8"/>
        <v>TungstenHunan Chunchang Nonferrous Metals Co., Ltd.</v>
      </c>
    </row>
    <row r="45" spans="1:28" s="272" customFormat="1" ht="20.25">
      <c r="A45" s="215" t="s">
        <v>2290</v>
      </c>
      <c r="B45" s="215" t="s">
        <v>1133</v>
      </c>
      <c r="C45" s="457" t="s">
        <v>2573</v>
      </c>
      <c r="D45" s="457" t="s">
        <v>2573</v>
      </c>
      <c r="E45" s="215" t="s">
        <v>883</v>
      </c>
      <c r="F45" s="215" t="s">
        <v>2290</v>
      </c>
      <c r="G45" s="215" t="s">
        <v>13459</v>
      </c>
      <c r="H45" s="458">
        <v>0</v>
      </c>
      <c r="I45" s="459" t="s">
        <v>2291</v>
      </c>
      <c r="J45" s="459" t="s">
        <v>10169</v>
      </c>
      <c r="K45" s="460"/>
      <c r="L45" s="460"/>
      <c r="M45" s="460"/>
      <c r="N45" s="460"/>
      <c r="O45" s="460"/>
      <c r="P45" s="461"/>
      <c r="Q45" s="462"/>
      <c r="R45" s="215" t="str">
        <f ca="1">IF(ISERROR($V45),"",OFFSET('Smelter Look-up'!$C$4,$V45-4,0)&amp;"")</f>
        <v>Moliren Ltd.</v>
      </c>
      <c r="S45" s="222" t="str">
        <f t="shared" ca="1" si="6"/>
        <v>RU</v>
      </c>
      <c r="T45" s="222" t="str">
        <f ca="1">IF(B45="","",IF(ISERROR(MATCH($J45,SorP!$B$1:$B$6230,0)),"",INDIRECT("'SorP'!$A$"&amp;MATCH($J45,SorP!$B$1:$B$6230,0))))</f>
        <v>RU-MOS</v>
      </c>
      <c r="U45" s="238"/>
      <c r="V45" s="270">
        <f>IF(C45="",NA(),MATCH($B45&amp;$C45,'Smelter Look-up'!$J:$J,0))</f>
        <v>589</v>
      </c>
      <c r="W45" s="271"/>
      <c r="X45" s="271">
        <f t="shared" si="7"/>
        <v>0</v>
      </c>
      <c r="Y45" s="271"/>
      <c r="Z45" s="271"/>
      <c r="AB45" s="273" t="str">
        <f t="shared" si="8"/>
        <v>TungstenMoliren Ltd.</v>
      </c>
    </row>
    <row r="46" spans="1:28" s="272" customFormat="1" ht="20.25">
      <c r="A46" s="215" t="s">
        <v>775</v>
      </c>
      <c r="B46" s="215" t="s">
        <v>1131</v>
      </c>
      <c r="C46" s="457" t="s">
        <v>12642</v>
      </c>
      <c r="D46" s="457" t="s">
        <v>12642</v>
      </c>
      <c r="E46" s="215" t="s">
        <v>1096</v>
      </c>
      <c r="F46" s="215" t="s">
        <v>775</v>
      </c>
      <c r="G46" s="215" t="s">
        <v>13459</v>
      </c>
      <c r="H46" s="458">
        <v>0</v>
      </c>
      <c r="I46" s="459" t="s">
        <v>1797</v>
      </c>
      <c r="J46" s="459" t="s">
        <v>1683</v>
      </c>
      <c r="K46" s="460"/>
      <c r="L46" s="460"/>
      <c r="M46" s="460"/>
      <c r="N46" s="460"/>
      <c r="O46" s="460"/>
      <c r="P46" s="461"/>
      <c r="Q46" s="462"/>
      <c r="R46" s="215" t="str">
        <f ca="1">IF(ISERROR($V46),"",OFFSET('Smelter Look-up'!$C$4,$V46-4,0)&amp;"")</f>
        <v>Mineracao Taboca S.A.</v>
      </c>
      <c r="S46" s="222" t="str">
        <f t="shared" ca="1" si="6"/>
        <v>BR</v>
      </c>
      <c r="T46" s="222" t="str">
        <f ca="1">IF(B46="","",IF(ISERROR(MATCH($J46,SorP!$B$1:$B$6230,0)),"",INDIRECT("'SorP'!$A$"&amp;MATCH($J46,SorP!$B$1:$B$6230,0))))</f>
        <v>BR-SP</v>
      </c>
      <c r="U46" s="238"/>
      <c r="V46" s="270">
        <f>IF(C46="",NA(),MATCH($B46&amp;$C46,'Smelter Look-up'!$J:$J,0))</f>
        <v>456</v>
      </c>
      <c r="W46" s="271"/>
      <c r="X46" s="271">
        <f t="shared" si="7"/>
        <v>0</v>
      </c>
      <c r="Y46" s="271"/>
      <c r="Z46" s="271"/>
      <c r="AB46" s="273" t="str">
        <f t="shared" si="8"/>
        <v>TinMineracao Taboca S.A.</v>
      </c>
    </row>
    <row r="47" spans="1:28" s="272" customFormat="1" ht="38.25">
      <c r="A47" s="215" t="s">
        <v>767</v>
      </c>
      <c r="B47" s="215" t="s">
        <v>1131</v>
      </c>
      <c r="C47" s="457" t="s">
        <v>842</v>
      </c>
      <c r="D47" s="457" t="s">
        <v>842</v>
      </c>
      <c r="E47" s="215" t="s">
        <v>2461</v>
      </c>
      <c r="F47" s="215" t="s">
        <v>767</v>
      </c>
      <c r="G47" s="215" t="s">
        <v>13459</v>
      </c>
      <c r="H47" s="458">
        <v>0</v>
      </c>
      <c r="I47" s="459" t="s">
        <v>1782</v>
      </c>
      <c r="J47" s="459" t="s">
        <v>1782</v>
      </c>
      <c r="K47" s="460"/>
      <c r="L47" s="460"/>
      <c r="M47" s="460"/>
      <c r="N47" s="460"/>
      <c r="O47" s="460"/>
      <c r="P47" s="461"/>
      <c r="Q47" s="462"/>
      <c r="R47" s="215" t="str">
        <f ca="1">IF(ISERROR($V47),"",OFFSET('Smelter Look-up'!$C$4,$V47-4,0)&amp;"")</f>
        <v>EM Vinto</v>
      </c>
      <c r="S47" s="222" t="str">
        <f t="shared" ca="1" si="6"/>
        <v>BO</v>
      </c>
      <c r="T47" s="222" t="str">
        <f ca="1">IF(B47="","",IF(ISERROR(MATCH($J47,SorP!$B$1:$B$6230,0)),"",INDIRECT("'SorP'!$A$"&amp;MATCH($J47,SorP!$B$1:$B$6230,0))))</f>
        <v>BO-O</v>
      </c>
      <c r="U47" s="238"/>
      <c r="V47" s="270">
        <f>IF(C47="",NA(),MATCH($B47&amp;$C47,'Smelter Look-up'!$J:$J,0))</f>
        <v>412</v>
      </c>
      <c r="W47" s="271"/>
      <c r="X47" s="271">
        <f t="shared" si="7"/>
        <v>0</v>
      </c>
      <c r="Y47" s="271"/>
      <c r="Z47" s="271"/>
      <c r="AB47" s="273" t="str">
        <f t="shared" si="8"/>
        <v>TinEM Vinto</v>
      </c>
    </row>
    <row r="48" spans="1:28" s="272" customFormat="1" ht="25.5">
      <c r="A48" s="215" t="s">
        <v>774</v>
      </c>
      <c r="B48" s="215" t="s">
        <v>1131</v>
      </c>
      <c r="C48" s="457" t="s">
        <v>821</v>
      </c>
      <c r="D48" s="457" t="s">
        <v>821</v>
      </c>
      <c r="E48" s="215" t="s">
        <v>1115</v>
      </c>
      <c r="F48" s="215" t="s">
        <v>774</v>
      </c>
      <c r="G48" s="215" t="s">
        <v>13459</v>
      </c>
      <c r="H48" s="458">
        <v>0</v>
      </c>
      <c r="I48" s="459" t="s">
        <v>1794</v>
      </c>
      <c r="J48" s="459" t="s">
        <v>8868</v>
      </c>
      <c r="K48" s="460"/>
      <c r="L48" s="460"/>
      <c r="M48" s="460"/>
      <c r="N48" s="460"/>
      <c r="O48" s="460"/>
      <c r="P48" s="461"/>
      <c r="Q48" s="462"/>
      <c r="R48" s="215" t="str">
        <f ca="1">IF(ISERROR($V48),"",OFFSET('Smelter Look-up'!$C$4,$V48-4,0)&amp;"")</f>
        <v>Malaysia Smelting Corporation (MSC)</v>
      </c>
      <c r="S48" s="222" t="str">
        <f t="shared" ca="1" si="6"/>
        <v>MY</v>
      </c>
      <c r="T48" s="222" t="str">
        <f ca="1">IF(B48="","",IF(ISERROR(MATCH($J48,SorP!$B$1:$B$6230,0)),"",INDIRECT("'SorP'!$A$"&amp;MATCH($J48,SorP!$B$1:$B$6230,0))))</f>
        <v>MY-07</v>
      </c>
      <c r="U48" s="238"/>
      <c r="V48" s="270">
        <f>IF(C48="",NA(),MATCH($B48&amp;$C48,'Smelter Look-up'!$J:$J,0))</f>
        <v>449</v>
      </c>
      <c r="W48" s="271"/>
      <c r="X48" s="271">
        <f t="shared" si="7"/>
        <v>0</v>
      </c>
      <c r="Y48" s="271"/>
      <c r="Z48" s="271"/>
      <c r="AB48" s="273" t="str">
        <f t="shared" si="8"/>
        <v>TinMalaysia Smelting Corporation (MSC)</v>
      </c>
    </row>
    <row r="49" spans="1:28" s="272" customFormat="1" ht="20.25">
      <c r="A49" s="215" t="s">
        <v>788</v>
      </c>
      <c r="B49" s="215" t="s">
        <v>1131</v>
      </c>
      <c r="C49" s="457" t="s">
        <v>1031</v>
      </c>
      <c r="D49" s="457" t="s">
        <v>1031</v>
      </c>
      <c r="E49" s="215" t="s">
        <v>888</v>
      </c>
      <c r="F49" s="215" t="s">
        <v>788</v>
      </c>
      <c r="G49" s="215" t="s">
        <v>13459</v>
      </c>
      <c r="H49" s="458">
        <v>0</v>
      </c>
      <c r="I49" s="459" t="s">
        <v>1810</v>
      </c>
      <c r="J49" s="459" t="s">
        <v>1811</v>
      </c>
      <c r="K49" s="460"/>
      <c r="L49" s="460"/>
      <c r="M49" s="460"/>
      <c r="N49" s="460"/>
      <c r="O49" s="460"/>
      <c r="P49" s="461"/>
      <c r="Q49" s="462"/>
      <c r="R49" s="215" t="str">
        <f ca="1">IF(ISERROR($V49),"",OFFSET('Smelter Look-up'!$C$4,$V49-4,0)&amp;"")</f>
        <v>Thaisarco</v>
      </c>
      <c r="S49" s="222" t="str">
        <f t="shared" ca="1" si="6"/>
        <v>TH</v>
      </c>
      <c r="T49" s="222" t="str">
        <f ca="1">IF(B49="","",IF(ISERROR(MATCH($J49,SorP!$B$1:$B$6230,0)),"",INDIRECT("'SorP'!$A$"&amp;MATCH($J49,SorP!$B$1:$B$6230,0))))</f>
        <v>TH-83</v>
      </c>
      <c r="U49" s="238"/>
      <c r="V49" s="270">
        <f>IF(C49="",NA(),MATCH($B49&amp;$C49,'Smelter Look-up'!$J:$J,0))</f>
        <v>504</v>
      </c>
      <c r="W49" s="271"/>
      <c r="X49" s="271">
        <f t="shared" si="7"/>
        <v>0</v>
      </c>
      <c r="Y49" s="271"/>
      <c r="Z49" s="271"/>
      <c r="AB49" s="273" t="str">
        <f t="shared" si="8"/>
        <v>TinThaisarco</v>
      </c>
    </row>
    <row r="50" spans="1:28" s="272" customFormat="1" ht="20.25">
      <c r="A50" s="215" t="s">
        <v>804</v>
      </c>
      <c r="B50" s="215" t="s">
        <v>1131</v>
      </c>
      <c r="C50" s="457" t="s">
        <v>14026</v>
      </c>
      <c r="D50" s="457" t="s">
        <v>14026</v>
      </c>
      <c r="E50" s="215" t="s">
        <v>1105</v>
      </c>
      <c r="F50" s="215" t="s">
        <v>804</v>
      </c>
      <c r="G50" s="215" t="s">
        <v>13459</v>
      </c>
      <c r="H50" s="458">
        <v>0</v>
      </c>
      <c r="I50" s="459" t="s">
        <v>1806</v>
      </c>
      <c r="J50" s="459" t="s">
        <v>6135</v>
      </c>
      <c r="K50" s="460"/>
      <c r="L50" s="460"/>
      <c r="M50" s="460"/>
      <c r="N50" s="460"/>
      <c r="O50" s="460"/>
      <c r="P50" s="461"/>
      <c r="Q50" s="462"/>
      <c r="R50" s="215" t="str">
        <f ca="1">IF(ISERROR($V50),"",OFFSET('Smelter Look-up'!$C$4,$V50-4,0)&amp;"")</f>
        <v>PT Timah Tbk Kundur</v>
      </c>
      <c r="S50" s="222" t="str">
        <f t="shared" ca="1" si="6"/>
        <v>ID</v>
      </c>
      <c r="T50" s="222" t="str">
        <f ca="1">IF(B50="","",IF(ISERROR(MATCH($J50,SorP!$B$1:$B$6230,0)),"",INDIRECT("'SorP'!$A$"&amp;MATCH($J50,SorP!$B$1:$B$6230,0))))</f>
        <v>ID-RI</v>
      </c>
      <c r="U50" s="238"/>
      <c r="V50" s="270">
        <f>IF(C50="",NA(),MATCH($B50&amp;$C50,'Smelter Look-up'!$J:$J,0))</f>
        <v>491</v>
      </c>
      <c r="W50" s="271"/>
      <c r="X50" s="271">
        <f t="shared" si="7"/>
        <v>0</v>
      </c>
      <c r="Y50" s="271"/>
      <c r="Z50" s="271"/>
      <c r="AB50" s="273" t="str">
        <f t="shared" si="8"/>
        <v>TinPT Timah Tbk Kundur</v>
      </c>
    </row>
    <row r="51" spans="1:28" s="272" customFormat="1" ht="25.5">
      <c r="A51" s="215" t="s">
        <v>784</v>
      </c>
      <c r="B51" s="215" t="s">
        <v>1131</v>
      </c>
      <c r="C51" s="457" t="s">
        <v>14025</v>
      </c>
      <c r="D51" s="457" t="s">
        <v>14025</v>
      </c>
      <c r="E51" s="215" t="s">
        <v>1105</v>
      </c>
      <c r="F51" s="215" t="s">
        <v>784</v>
      </c>
      <c r="G51" s="215" t="s">
        <v>13459</v>
      </c>
      <c r="H51" s="458">
        <v>0</v>
      </c>
      <c r="I51" s="459" t="s">
        <v>1808</v>
      </c>
      <c r="J51" s="459" t="s">
        <v>13066</v>
      </c>
      <c r="K51" s="460"/>
      <c r="L51" s="460"/>
      <c r="M51" s="460"/>
      <c r="N51" s="460"/>
      <c r="O51" s="460"/>
      <c r="P51" s="461"/>
      <c r="Q51" s="462"/>
      <c r="R51" s="215" t="str">
        <f ca="1">IF(ISERROR($V51),"",OFFSET('Smelter Look-up'!$C$4,$V51-4,0)&amp;"")</f>
        <v>PT Timah Tbk Mentok</v>
      </c>
      <c r="S51" s="222" t="str">
        <f t="shared" ca="1" si="6"/>
        <v>ID</v>
      </c>
      <c r="T51" s="222" t="str">
        <f ca="1">IF(B51="","",IF(ISERROR(MATCH($J51,SorP!$B$1:$B$6230,0)),"",INDIRECT("'SorP'!$A$"&amp;MATCH($J51,SorP!$B$1:$B$6230,0))))</f>
        <v>ID-BB</v>
      </c>
      <c r="U51" s="238"/>
      <c r="V51" s="270">
        <f>IF(C51="",NA(),MATCH($B51&amp;$C51,'Smelter Look-up'!$J:$J,0))</f>
        <v>492</v>
      </c>
      <c r="W51" s="271"/>
      <c r="X51" s="271">
        <f t="shared" si="7"/>
        <v>0</v>
      </c>
      <c r="Y51" s="271"/>
      <c r="Z51" s="271"/>
      <c r="AB51" s="273" t="str">
        <f t="shared" si="8"/>
        <v>TinPT Timah Tbk Mentok</v>
      </c>
    </row>
    <row r="52" spans="1:28" s="272" customFormat="1" ht="20.25">
      <c r="A52" s="215" t="s">
        <v>1830</v>
      </c>
      <c r="B52" s="215" t="s">
        <v>1131</v>
      </c>
      <c r="C52" s="457" t="s">
        <v>13149</v>
      </c>
      <c r="D52" s="457" t="s">
        <v>13149</v>
      </c>
      <c r="E52" s="215" t="s">
        <v>1095</v>
      </c>
      <c r="F52" s="215" t="s">
        <v>1830</v>
      </c>
      <c r="G52" s="215" t="s">
        <v>13459</v>
      </c>
      <c r="H52" s="458">
        <v>0</v>
      </c>
      <c r="I52" s="459" t="s">
        <v>1831</v>
      </c>
      <c r="J52" s="459" t="s">
        <v>3190</v>
      </c>
      <c r="K52" s="460"/>
      <c r="L52" s="460"/>
      <c r="M52" s="460"/>
      <c r="N52" s="460"/>
      <c r="O52" s="460"/>
      <c r="P52" s="461"/>
      <c r="Q52" s="462"/>
      <c r="R52" s="215" t="str">
        <f ca="1">IF(ISERROR($V52),"",OFFSET('Smelter Look-up'!$C$4,$V52-4,0)&amp;"")</f>
        <v>Metallo Belgium N.V.</v>
      </c>
      <c r="S52" s="222" t="str">
        <f t="shared" ca="1" si="6"/>
        <v>BE</v>
      </c>
      <c r="T52" s="222" t="str">
        <f ca="1">IF(B52="","",IF(ISERROR(MATCH($J52,SorP!$B$1:$B$6230,0)),"",INDIRECT("'SorP'!$A$"&amp;MATCH($J52,SorP!$B$1:$B$6230,0))))</f>
        <v>BE-VAN</v>
      </c>
      <c r="U52" s="238"/>
      <c r="V52" s="270">
        <f>IF(C52="",NA(),MATCH($B52&amp;$C52,'Smelter Look-up'!$J:$J,0))</f>
        <v>454</v>
      </c>
      <c r="W52" s="271"/>
      <c r="X52" s="271">
        <f t="shared" si="7"/>
        <v>0</v>
      </c>
      <c r="Y52" s="271"/>
      <c r="Z52" s="271"/>
      <c r="AB52" s="273" t="str">
        <f t="shared" si="8"/>
        <v>TinMetallo Belgium N.V.</v>
      </c>
    </row>
    <row r="53" spans="1:28" s="272" customFormat="1" ht="25.5">
      <c r="A53" s="215" t="s">
        <v>789</v>
      </c>
      <c r="B53" s="215" t="s">
        <v>1131</v>
      </c>
      <c r="C53" s="457" t="s">
        <v>2566</v>
      </c>
      <c r="D53" s="457" t="s">
        <v>2566</v>
      </c>
      <c r="E53" s="215" t="s">
        <v>1096</v>
      </c>
      <c r="F53" s="215" t="s">
        <v>789</v>
      </c>
      <c r="G53" s="215" t="s">
        <v>13459</v>
      </c>
      <c r="H53" s="458">
        <v>0</v>
      </c>
      <c r="I53" s="459" t="s">
        <v>1779</v>
      </c>
      <c r="J53" s="459" t="s">
        <v>1783</v>
      </c>
      <c r="K53" s="460"/>
      <c r="L53" s="460"/>
      <c r="M53" s="460"/>
      <c r="N53" s="460"/>
      <c r="O53" s="460"/>
      <c r="P53" s="461"/>
      <c r="Q53" s="462"/>
      <c r="R53" s="215" t="str">
        <f ca="1">IF(ISERROR($V53),"",OFFSET('Smelter Look-up'!$C$4,$V53-4,0)&amp;"")</f>
        <v>White Solder Metalurgia e Mineracao Ltda.</v>
      </c>
      <c r="S53" s="222" t="str">
        <f t="shared" ca="1" si="6"/>
        <v>BR</v>
      </c>
      <c r="T53" s="222" t="str">
        <f ca="1">IF(B53="","",IF(ISERROR(MATCH($J53,SorP!$B$1:$B$6230,0)),"",INDIRECT("'SorP'!$A$"&amp;MATCH($J53,SorP!$B$1:$B$6230,0))))</f>
        <v>BR-RO</v>
      </c>
      <c r="U53" s="238"/>
      <c r="V53" s="270">
        <f>IF(C53="",NA(),MATCH($B53&amp;$C53,'Smelter Look-up'!$J:$J,0))</f>
        <v>512</v>
      </c>
      <c r="W53" s="271"/>
      <c r="X53" s="271">
        <f t="shared" si="7"/>
        <v>0</v>
      </c>
      <c r="Y53" s="271"/>
      <c r="Z53" s="271"/>
      <c r="AB53" s="273" t="str">
        <f t="shared" si="8"/>
        <v>TinWhite Solder Metalurgia e Mineracao Ltda.</v>
      </c>
    </row>
    <row r="54" spans="1:28" s="272" customFormat="1" ht="20.25">
      <c r="A54" s="215" t="s">
        <v>776</v>
      </c>
      <c r="B54" s="215" t="s">
        <v>1131</v>
      </c>
      <c r="C54" s="457" t="s">
        <v>1034</v>
      </c>
      <c r="D54" s="457" t="s">
        <v>1034</v>
      </c>
      <c r="E54" s="215" t="s">
        <v>880</v>
      </c>
      <c r="F54" s="215" t="s">
        <v>776</v>
      </c>
      <c r="G54" s="215" t="s">
        <v>13459</v>
      </c>
      <c r="H54" s="458">
        <v>0</v>
      </c>
      <c r="I54" s="459" t="s">
        <v>1799</v>
      </c>
      <c r="J54" s="459" t="s">
        <v>9323</v>
      </c>
      <c r="K54" s="460"/>
      <c r="L54" s="460"/>
      <c r="M54" s="460"/>
      <c r="N54" s="460"/>
      <c r="O54" s="460"/>
      <c r="P54" s="461"/>
      <c r="Q54" s="462"/>
      <c r="R54" s="215" t="str">
        <f ca="1">IF(ISERROR($V54),"",OFFSET('Smelter Look-up'!$C$4,$V54-4,0)&amp;"")</f>
        <v>Minsur</v>
      </c>
      <c r="S54" s="222" t="str">
        <f t="shared" ca="1" si="6"/>
        <v>PE</v>
      </c>
      <c r="T54" s="222" t="str">
        <f ca="1">IF(B54="","",IF(ISERROR(MATCH($J54,SorP!$B$1:$B$6230,0)),"",INDIRECT("'SorP'!$A$"&amp;MATCH($J54,SorP!$B$1:$B$6230,0))))</f>
        <v>PE-ICA</v>
      </c>
      <c r="U54" s="238"/>
      <c r="V54" s="270">
        <f>IF(C54="",NA(),MATCH($B54&amp;$C54,'Smelter Look-up'!$J:$J,0))</f>
        <v>460</v>
      </c>
      <c r="W54" s="271"/>
      <c r="X54" s="271">
        <f t="shared" si="7"/>
        <v>0</v>
      </c>
      <c r="Y54" s="271"/>
      <c r="Z54" s="271"/>
      <c r="AB54" s="273" t="str">
        <f t="shared" si="8"/>
        <v>TinMinsur</v>
      </c>
    </row>
    <row r="55" spans="1:28" s="272" customFormat="1" ht="25.5">
      <c r="A55" s="215" t="s">
        <v>13403</v>
      </c>
      <c r="B55" s="215" t="s">
        <v>1131</v>
      </c>
      <c r="C55" s="457" t="s">
        <v>13402</v>
      </c>
      <c r="D55" s="457" t="s">
        <v>13402</v>
      </c>
      <c r="E55" s="215" t="s">
        <v>2463</v>
      </c>
      <c r="F55" s="215" t="s">
        <v>13403</v>
      </c>
      <c r="G55" s="215" t="s">
        <v>13459</v>
      </c>
      <c r="H55" s="458">
        <v>0</v>
      </c>
      <c r="I55" s="459" t="s">
        <v>13404</v>
      </c>
      <c r="J55" s="459" t="s">
        <v>1749</v>
      </c>
      <c r="K55" s="460"/>
      <c r="L55" s="460"/>
      <c r="M55" s="460"/>
      <c r="N55" s="460"/>
      <c r="O55" s="460"/>
      <c r="P55" s="461"/>
      <c r="Q55" s="462"/>
      <c r="R55" s="215" t="str">
        <f ca="1">IF(ISERROR($V55),"",OFFSET('Smelter Look-up'!$C$4,$V55-4,0)&amp;"")</f>
        <v>Tin Technology &amp; Refining</v>
      </c>
      <c r="S55" s="222" t="str">
        <f t="shared" ca="1" si="6"/>
        <v>US</v>
      </c>
      <c r="T55" s="222" t="str">
        <f ca="1">IF(B55="","",IF(ISERROR(MATCH($J55,SorP!$B$1:$B$6230,0)),"",INDIRECT("'SorP'!$A$"&amp;MATCH($J55,SorP!$B$1:$B$6230,0))))</f>
        <v>US-PA</v>
      </c>
      <c r="U55" s="238"/>
      <c r="V55" s="270">
        <f>IF(C55="",NA(),MATCH($B55&amp;$C55,'Smelter Look-up'!$J:$J,0))</f>
        <v>507</v>
      </c>
      <c r="W55" s="271"/>
      <c r="X55" s="271">
        <f t="shared" si="7"/>
        <v>0</v>
      </c>
      <c r="Y55" s="271"/>
      <c r="Z55" s="271"/>
      <c r="AB55" s="273" t="str">
        <f t="shared" si="8"/>
        <v>TinTin Technology &amp; Refining</v>
      </c>
    </row>
    <row r="56" spans="1:28" s="272" customFormat="1" ht="25.5">
      <c r="A56" s="215" t="s">
        <v>783</v>
      </c>
      <c r="B56" s="215" t="s">
        <v>1131</v>
      </c>
      <c r="C56" s="457" t="s">
        <v>2173</v>
      </c>
      <c r="D56" s="457" t="s">
        <v>2173</v>
      </c>
      <c r="E56" s="215" t="s">
        <v>1105</v>
      </c>
      <c r="F56" s="215" t="s">
        <v>783</v>
      </c>
      <c r="G56" s="215" t="s">
        <v>13459</v>
      </c>
      <c r="H56" s="458">
        <v>0</v>
      </c>
      <c r="I56" s="459" t="s">
        <v>1780</v>
      </c>
      <c r="J56" s="459" t="s">
        <v>13066</v>
      </c>
      <c r="K56" s="460"/>
      <c r="L56" s="460"/>
      <c r="M56" s="460"/>
      <c r="N56" s="460"/>
      <c r="O56" s="460"/>
      <c r="P56" s="461"/>
      <c r="Q56" s="462"/>
      <c r="R56" s="215" t="str">
        <f ca="1">IF(ISERROR($V56),"",OFFSET('Smelter Look-up'!$C$4,$V56-4,0)&amp;"")</f>
        <v>PT Refined Bangka Tin</v>
      </c>
      <c r="S56" s="222" t="str">
        <f t="shared" ca="1" si="6"/>
        <v>ID</v>
      </c>
      <c r="T56" s="222" t="str">
        <f ca="1">IF(B56="","",IF(ISERROR(MATCH($J56,SorP!$B$1:$B$6230,0)),"",INDIRECT("'SorP'!$A$"&amp;MATCH($J56,SorP!$B$1:$B$6230,0))))</f>
        <v>ID-BB</v>
      </c>
      <c r="U56" s="238"/>
      <c r="V56" s="270">
        <f>IF(C56="",NA(),MATCH($B56&amp;$C56,'Smelter Look-up'!$J:$J,0))</f>
        <v>487</v>
      </c>
      <c r="W56" s="271"/>
      <c r="X56" s="271">
        <f t="shared" si="7"/>
        <v>0</v>
      </c>
      <c r="Y56" s="271"/>
      <c r="Z56" s="271"/>
      <c r="AB56" s="273" t="str">
        <f t="shared" si="8"/>
        <v>TinPT Refined Bangka Tin</v>
      </c>
    </row>
    <row r="57" spans="1:28" s="272" customFormat="1" ht="20.25">
      <c r="A57" s="215" t="s">
        <v>787</v>
      </c>
      <c r="B57" s="215" t="s">
        <v>1131</v>
      </c>
      <c r="C57" s="457" t="s">
        <v>2178</v>
      </c>
      <c r="D57" s="457" t="s">
        <v>2178</v>
      </c>
      <c r="E57" s="215" t="s">
        <v>1096</v>
      </c>
      <c r="F57" s="215" t="s">
        <v>787</v>
      </c>
      <c r="G57" s="215" t="s">
        <v>13459</v>
      </c>
      <c r="H57" s="458">
        <v>0</v>
      </c>
      <c r="I57" s="459" t="s">
        <v>1809</v>
      </c>
      <c r="J57" s="459" t="s">
        <v>1683</v>
      </c>
      <c r="K57" s="460"/>
      <c r="L57" s="460"/>
      <c r="M57" s="460"/>
      <c r="N57" s="460"/>
      <c r="O57" s="460"/>
      <c r="P57" s="461"/>
      <c r="Q57" s="462"/>
      <c r="R57" s="215" t="str">
        <f ca="1">IF(ISERROR($V57),"",OFFSET('Smelter Look-up'!$C$4,$V57-4,0)&amp;"")</f>
        <v>Soft Metais Ltda.</v>
      </c>
      <c r="S57" s="222" t="str">
        <f t="shared" ca="1" si="6"/>
        <v>BR</v>
      </c>
      <c r="T57" s="222" t="str">
        <f ca="1">IF(B57="","",IF(ISERROR(MATCH($J57,SorP!$B$1:$B$6230,0)),"",INDIRECT("'SorP'!$A$"&amp;MATCH($J57,SorP!$B$1:$B$6230,0))))</f>
        <v>BR-SP</v>
      </c>
      <c r="U57" s="238"/>
      <c r="V57" s="270">
        <f>IF(C57="",NA(),MATCH($B57&amp;$C57,'Smelter Look-up'!$J:$J,0))</f>
        <v>499</v>
      </c>
      <c r="W57" s="271"/>
      <c r="X57" s="271">
        <f t="shared" si="7"/>
        <v>0</v>
      </c>
      <c r="Y57" s="271"/>
      <c r="Z57" s="271"/>
      <c r="AB57" s="273" t="str">
        <f t="shared" si="8"/>
        <v>TinSoft Metais Ltda.</v>
      </c>
    </row>
    <row r="58" spans="1:28" s="272" customFormat="1" ht="20.25">
      <c r="A58" s="215" t="s">
        <v>765</v>
      </c>
      <c r="B58" s="215" t="s">
        <v>1132</v>
      </c>
      <c r="C58" s="457" t="s">
        <v>1750</v>
      </c>
      <c r="D58" s="457" t="s">
        <v>1750</v>
      </c>
      <c r="E58" s="215" t="s">
        <v>1109</v>
      </c>
      <c r="F58" s="215" t="s">
        <v>765</v>
      </c>
      <c r="G58" s="215" t="s">
        <v>13459</v>
      </c>
      <c r="H58" s="458">
        <v>0</v>
      </c>
      <c r="I58" s="459" t="s">
        <v>1613</v>
      </c>
      <c r="J58" s="459" t="s">
        <v>7164</v>
      </c>
      <c r="K58" s="460"/>
      <c r="L58" s="460"/>
      <c r="M58" s="460"/>
      <c r="N58" s="460"/>
      <c r="O58" s="460"/>
      <c r="P58" s="461"/>
      <c r="Q58" s="462"/>
      <c r="R58" s="215" t="str">
        <f ca="1">IF(ISERROR($V58),"",OFFSET('Smelter Look-up'!$C$4,$V58-4,0)&amp;"")</f>
        <v>Ulba Metallurgical Plant JSC</v>
      </c>
      <c r="S58" s="222" t="str">
        <f t="shared" ca="1" si="6"/>
        <v>KZ</v>
      </c>
      <c r="T58" s="222" t="str">
        <f ca="1">IF(B58="","",IF(ISERROR(MATCH($J58,SorP!$B$1:$B$6230,0)),"",INDIRECT("'SorP'!$A$"&amp;MATCH($J58,SorP!$B$1:$B$6230,0))))</f>
        <v>KZ-KAR</v>
      </c>
      <c r="U58" s="238"/>
      <c r="V58" s="270">
        <f>IF(C58="",NA(),MATCH($B58&amp;$C58,'Smelter Look-up'!$J:$J,0))</f>
        <v>374</v>
      </c>
      <c r="W58" s="271"/>
      <c r="X58" s="271">
        <f t="shared" si="7"/>
        <v>0</v>
      </c>
      <c r="Y58" s="271"/>
      <c r="Z58" s="271"/>
      <c r="AB58" s="273" t="str">
        <f t="shared" si="8"/>
        <v>TantalumUlba Metallurgical Plant JSC</v>
      </c>
    </row>
    <row r="59" spans="1:28" s="272" customFormat="1" ht="20.25">
      <c r="A59" s="215" t="s">
        <v>1419</v>
      </c>
      <c r="B59" s="215" t="s">
        <v>1132</v>
      </c>
      <c r="C59" s="457" t="s">
        <v>1418</v>
      </c>
      <c r="D59" s="457" t="s">
        <v>1418</v>
      </c>
      <c r="E59" s="215" t="s">
        <v>1101</v>
      </c>
      <c r="F59" s="215" t="s">
        <v>1419</v>
      </c>
      <c r="G59" s="215" t="s">
        <v>13459</v>
      </c>
      <c r="H59" s="458">
        <v>0</v>
      </c>
      <c r="I59" s="459" t="s">
        <v>1763</v>
      </c>
      <c r="J59" s="459" t="s">
        <v>4262</v>
      </c>
      <c r="K59" s="460"/>
      <c r="L59" s="460"/>
      <c r="M59" s="460"/>
      <c r="N59" s="460"/>
      <c r="O59" s="460"/>
      <c r="P59" s="461"/>
      <c r="Q59" s="462"/>
      <c r="R59" s="215" t="str">
        <f ca="1">IF(ISERROR($V59),"",OFFSET('Smelter Look-up'!$C$4,$V59-4,0)&amp;"")</f>
        <v>H.C. Starck Hermsdorf GmbH</v>
      </c>
      <c r="S59" s="222" t="str">
        <f t="shared" ca="1" si="6"/>
        <v>DE</v>
      </c>
      <c r="T59" s="222" t="str">
        <f ca="1">IF(B59="","",IF(ISERROR(MATCH($J59,SorP!$B$1:$B$6230,0)),"",INDIRECT("'SorP'!$A$"&amp;MATCH($J59,SorP!$B$1:$B$6230,0))))</f>
        <v>DE-TH</v>
      </c>
      <c r="U59" s="238"/>
      <c r="V59" s="270">
        <f>IF(C59="",NA(),MATCH($B59&amp;$C59,'Smelter Look-up'!$J:$J,0))</f>
        <v>327</v>
      </c>
      <c r="W59" s="271"/>
      <c r="X59" s="271">
        <f t="shared" si="7"/>
        <v>0</v>
      </c>
      <c r="Y59" s="271"/>
      <c r="Z59" s="271"/>
      <c r="AB59" s="273" t="str">
        <f t="shared" si="8"/>
        <v>TantalumH.C. Starck Hermsdorf GmbH</v>
      </c>
    </row>
    <row r="60" spans="1:28" s="272" customFormat="1" ht="20.25">
      <c r="A60" s="215" t="s">
        <v>749</v>
      </c>
      <c r="B60" s="215" t="s">
        <v>1132</v>
      </c>
      <c r="C60" s="457" t="s">
        <v>45</v>
      </c>
      <c r="D60" s="457" t="s">
        <v>45</v>
      </c>
      <c r="E60" s="215" t="s">
        <v>1100</v>
      </c>
      <c r="F60" s="215" t="s">
        <v>749</v>
      </c>
      <c r="G60" s="215" t="s">
        <v>13459</v>
      </c>
      <c r="H60" s="458">
        <v>0</v>
      </c>
      <c r="I60" s="459" t="s">
        <v>1728</v>
      </c>
      <c r="J60" s="459" t="s">
        <v>13847</v>
      </c>
      <c r="K60" s="460"/>
      <c r="L60" s="460"/>
      <c r="M60" s="460"/>
      <c r="N60" s="460"/>
      <c r="O60" s="460"/>
      <c r="P60" s="461"/>
      <c r="Q60" s="462"/>
      <c r="R60" s="215" t="str">
        <f ca="1">IF(ISERROR($V60),"",OFFSET('Smelter Look-up'!$C$4,$V60-4,0)&amp;"")</f>
        <v>F&amp;X Electro-Materials Ltd.</v>
      </c>
      <c r="S60" s="222" t="str">
        <f t="shared" ca="1" si="6"/>
        <v>CN</v>
      </c>
      <c r="T60" s="222" t="str">
        <f ca="1">IF(B60="","",IF(ISERROR(MATCH($J60,SorP!$B$1:$B$6230,0)),"",INDIRECT("'SorP'!$A$"&amp;MATCH($J60,SorP!$B$1:$B$6230,0))))</f>
        <v>CN-GD</v>
      </c>
      <c r="U60" s="238"/>
      <c r="V60" s="270">
        <f>IF(C60="",NA(),MATCH($B60&amp;$C60,'Smelter Look-up'!$J:$J,0))</f>
        <v>321</v>
      </c>
      <c r="W60" s="271"/>
      <c r="X60" s="271">
        <f t="shared" si="7"/>
        <v>0</v>
      </c>
      <c r="Y60" s="271"/>
      <c r="Z60" s="271"/>
      <c r="AB60" s="273" t="str">
        <f t="shared" si="8"/>
        <v>TantalumF&amp;X Electro-Materials Ltd.</v>
      </c>
    </row>
    <row r="61" spans="1:28" s="272" customFormat="1" ht="25.5">
      <c r="A61" s="215" t="s">
        <v>796</v>
      </c>
      <c r="B61" s="215" t="s">
        <v>1133</v>
      </c>
      <c r="C61" s="457" t="s">
        <v>1</v>
      </c>
      <c r="D61" s="457" t="s">
        <v>1</v>
      </c>
      <c r="E61" s="215" t="s">
        <v>2463</v>
      </c>
      <c r="F61" s="215" t="s">
        <v>796</v>
      </c>
      <c r="G61" s="215" t="s">
        <v>13459</v>
      </c>
      <c r="H61" s="458">
        <v>0</v>
      </c>
      <c r="I61" s="459" t="s">
        <v>1841</v>
      </c>
      <c r="J61" s="459" t="s">
        <v>1749</v>
      </c>
      <c r="K61" s="460"/>
      <c r="L61" s="460"/>
      <c r="M61" s="460"/>
      <c r="N61" s="460"/>
      <c r="O61" s="460"/>
      <c r="P61" s="461"/>
      <c r="Q61" s="462"/>
      <c r="R61" s="215" t="str">
        <f ca="1">IF(ISERROR($V61),"",OFFSET('Smelter Look-up'!$C$4,$V61-4,0)&amp;"")</f>
        <v>Global Tungsten &amp; Powders Corp.</v>
      </c>
      <c r="S61" s="222" t="str">
        <f t="shared" ca="1" si="6"/>
        <v>US</v>
      </c>
      <c r="T61" s="222" t="str">
        <f ca="1">IF(B61="","",IF(ISERROR(MATCH($J61,SorP!$B$1:$B$6230,0)),"",INDIRECT("'SorP'!$A$"&amp;MATCH($J61,SorP!$B$1:$B$6230,0))))</f>
        <v>US-PA</v>
      </c>
      <c r="U61" s="238"/>
      <c r="V61" s="270">
        <f>IF(C61="",NA(),MATCH($B61&amp;$C61,'Smelter Look-up'!$J:$J,0))</f>
        <v>560</v>
      </c>
      <c r="W61" s="271"/>
      <c r="X61" s="271">
        <f t="shared" si="7"/>
        <v>0</v>
      </c>
      <c r="Y61" s="271"/>
      <c r="Z61" s="271"/>
      <c r="AB61" s="273" t="str">
        <f t="shared" si="8"/>
        <v>TungstenGlobal Tungsten &amp; Powders Corp.</v>
      </c>
    </row>
    <row r="62" spans="1:28" s="272" customFormat="1" ht="25.5">
      <c r="A62" s="215" t="s">
        <v>14040</v>
      </c>
      <c r="B62" s="215" t="s">
        <v>1133</v>
      </c>
      <c r="C62" s="457" t="s">
        <v>15413</v>
      </c>
      <c r="D62" s="457" t="s">
        <v>15413</v>
      </c>
      <c r="E62" s="215" t="s">
        <v>1100</v>
      </c>
      <c r="F62" s="215" t="s">
        <v>14040</v>
      </c>
      <c r="G62" s="215" t="s">
        <v>13459</v>
      </c>
      <c r="H62" s="458">
        <v>0</v>
      </c>
      <c r="I62" s="459" t="s">
        <v>1622</v>
      </c>
      <c r="J62" s="459" t="s">
        <v>13846</v>
      </c>
      <c r="K62" s="460"/>
      <c r="L62" s="460"/>
      <c r="M62" s="460"/>
      <c r="N62" s="460"/>
      <c r="O62" s="460"/>
      <c r="P62" s="461"/>
      <c r="Q62" s="462"/>
      <c r="R62" s="215" t="str">
        <f ca="1">IF(ISERROR($V62),"",OFFSET('Smelter Look-up'!$C$4,$V62-4,0)&amp;"")</f>
        <v>China Molybdenum Tungsten Co., Ltd.</v>
      </c>
      <c r="S62" s="222" t="str">
        <f t="shared" ca="1" si="6"/>
        <v>CN</v>
      </c>
      <c r="T62" s="222" t="str">
        <f ca="1">IF(B62="","",IF(ISERROR(MATCH($J62,SorP!$B$1:$B$6230,0)),"",INDIRECT("'SorP'!$A$"&amp;MATCH($J62,SorP!$B$1:$B$6230,0))))</f>
        <v>CN-HN</v>
      </c>
      <c r="U62" s="238"/>
      <c r="V62" s="270">
        <f>IF(C62="",NA(),MATCH($B62&amp;$C62,'Smelter Look-up'!$J:$J,0))</f>
        <v>547</v>
      </c>
      <c r="W62" s="271"/>
      <c r="X62" s="271">
        <f t="shared" si="7"/>
        <v>0</v>
      </c>
      <c r="Y62" s="271"/>
      <c r="Z62" s="271"/>
      <c r="AB62" s="273" t="str">
        <f t="shared" si="8"/>
        <v>TungstenChina Molybdenum Tungsten Co., Ltd.</v>
      </c>
    </row>
    <row r="63" spans="1:28" s="272" customFormat="1" ht="20.25">
      <c r="A63" s="215" t="s">
        <v>758</v>
      </c>
      <c r="B63" s="215" t="s">
        <v>1132</v>
      </c>
      <c r="C63" s="457" t="s">
        <v>2560</v>
      </c>
      <c r="D63" s="457" t="s">
        <v>2560</v>
      </c>
      <c r="E63" s="215" t="s">
        <v>1103</v>
      </c>
      <c r="F63" s="215" t="s">
        <v>758</v>
      </c>
      <c r="G63" s="215" t="s">
        <v>13459</v>
      </c>
      <c r="H63" s="458">
        <v>0</v>
      </c>
      <c r="I63" s="459" t="s">
        <v>1740</v>
      </c>
      <c r="J63" s="459" t="s">
        <v>1741</v>
      </c>
      <c r="K63" s="460"/>
      <c r="L63" s="460"/>
      <c r="M63" s="460"/>
      <c r="N63" s="460"/>
      <c r="O63" s="460"/>
      <c r="P63" s="461"/>
      <c r="Q63" s="462"/>
      <c r="R63" s="215" t="str">
        <f ca="1">IF(ISERROR($V63),"",OFFSET('Smelter Look-up'!$C$4,$V63-4,0)&amp;"")</f>
        <v>NPM Silmet AS</v>
      </c>
      <c r="S63" s="222" t="str">
        <f t="shared" ca="1" si="6"/>
        <v>EE</v>
      </c>
      <c r="T63" s="222" t="str">
        <f ca="1">IF(B63="","",IF(ISERROR(MATCH($J63,SorP!$B$1:$B$6230,0)),"",INDIRECT("'SorP'!$A$"&amp;MATCH($J63,SorP!$B$1:$B$6230,0))))</f>
        <v>EE-44</v>
      </c>
      <c r="U63" s="238"/>
      <c r="V63" s="270">
        <f>IF(C63="",NA(),MATCH($B63&amp;$C63,'Smelter Look-up'!$J:$J,0))</f>
        <v>353</v>
      </c>
      <c r="W63" s="271"/>
      <c r="X63" s="271">
        <f t="shared" si="7"/>
        <v>0</v>
      </c>
      <c r="Y63" s="271"/>
      <c r="Z63" s="271"/>
      <c r="AB63" s="273" t="str">
        <f t="shared" si="8"/>
        <v>TantalumNPM Silmet AS</v>
      </c>
    </row>
    <row r="64" spans="1:28" s="272" customFormat="1" ht="25.5">
      <c r="A64" s="215" t="s">
        <v>393</v>
      </c>
      <c r="B64" s="215" t="s">
        <v>1133</v>
      </c>
      <c r="C64" s="457" t="s">
        <v>392</v>
      </c>
      <c r="D64" s="457" t="s">
        <v>392</v>
      </c>
      <c r="E64" s="215" t="s">
        <v>1100</v>
      </c>
      <c r="F64" s="215" t="s">
        <v>393</v>
      </c>
      <c r="G64" s="215" t="s">
        <v>13459</v>
      </c>
      <c r="H64" s="458">
        <v>0</v>
      </c>
      <c r="I64" s="459" t="s">
        <v>1787</v>
      </c>
      <c r="J64" s="459" t="s">
        <v>13842</v>
      </c>
      <c r="K64" s="460"/>
      <c r="L64" s="460"/>
      <c r="M64" s="460"/>
      <c r="N64" s="460"/>
      <c r="O64" s="460"/>
      <c r="P64" s="461"/>
      <c r="Q64" s="462"/>
      <c r="R64" s="215" t="str">
        <f ca="1">IF(ISERROR($V64),"",OFFSET('Smelter Look-up'!$C$4,$V64-4,0)&amp;"")</f>
        <v>Ganzhou Seadragon W &amp; Mo Co., Ltd.</v>
      </c>
      <c r="S64" s="222" t="str">
        <f t="shared" ca="1" si="6"/>
        <v>CN</v>
      </c>
      <c r="T64" s="222" t="str">
        <f ca="1">IF(B64="","",IF(ISERROR(MATCH($J64,SorP!$B$1:$B$6230,0)),"",INDIRECT("'SorP'!$A$"&amp;MATCH($J64,SorP!$B$1:$B$6230,0))))</f>
        <v>CN-JX</v>
      </c>
      <c r="U64" s="238"/>
      <c r="V64" s="270">
        <f>IF(C64="",NA(),MATCH($B64&amp;$C64,'Smelter Look-up'!$J:$J,0))</f>
        <v>558</v>
      </c>
      <c r="W64" s="271"/>
      <c r="X64" s="271">
        <f t="shared" si="7"/>
        <v>0</v>
      </c>
      <c r="Y64" s="271"/>
      <c r="Z64" s="271"/>
      <c r="AB64" s="273" t="str">
        <f t="shared" si="8"/>
        <v>TungstenGanzhou Seadragon W &amp; Mo Co., Ltd.</v>
      </c>
    </row>
    <row r="65" spans="1:28" s="272" customFormat="1" ht="38.25">
      <c r="A65" s="215" t="s">
        <v>767</v>
      </c>
      <c r="B65" s="215" t="s">
        <v>1131</v>
      </c>
      <c r="C65" s="457" t="s">
        <v>842</v>
      </c>
      <c r="D65" s="457" t="s">
        <v>842</v>
      </c>
      <c r="E65" s="215" t="s">
        <v>2461</v>
      </c>
      <c r="F65" s="215" t="s">
        <v>767</v>
      </c>
      <c r="G65" s="215" t="s">
        <v>13459</v>
      </c>
      <c r="H65" s="458">
        <v>0</v>
      </c>
      <c r="I65" s="459" t="s">
        <v>1782</v>
      </c>
      <c r="J65" s="459" t="s">
        <v>1782</v>
      </c>
      <c r="K65" s="460"/>
      <c r="L65" s="460"/>
      <c r="M65" s="460"/>
      <c r="N65" s="460"/>
      <c r="O65" s="460"/>
      <c r="P65" s="461"/>
      <c r="Q65" s="462"/>
      <c r="R65" s="215" t="str">
        <f ca="1">IF(ISERROR($V65),"",OFFSET('Smelter Look-up'!$C$4,$V65-4,0)&amp;"")</f>
        <v>EM Vinto</v>
      </c>
      <c r="S65" s="222" t="str">
        <f t="shared" ca="1" si="6"/>
        <v>BO</v>
      </c>
      <c r="T65" s="222" t="str">
        <f ca="1">IF(B65="","",IF(ISERROR(MATCH($J65,SorP!$B$1:$B$6230,0)),"",INDIRECT("'SorP'!$A$"&amp;MATCH($J65,SorP!$B$1:$B$6230,0))))</f>
        <v>BO-O</v>
      </c>
      <c r="U65" s="238"/>
      <c r="V65" s="270">
        <f>IF(C65="",NA(),MATCH($B65&amp;$C65,'Smelter Look-up'!$J:$J,0))</f>
        <v>412</v>
      </c>
      <c r="W65" s="271"/>
      <c r="X65" s="271">
        <f t="shared" si="7"/>
        <v>0</v>
      </c>
      <c r="Y65" s="271"/>
      <c r="Z65" s="271"/>
      <c r="AB65" s="273" t="str">
        <f t="shared" si="8"/>
        <v>TinEM Vinto</v>
      </c>
    </row>
    <row r="66" spans="1:28" s="272" customFormat="1" ht="20.25">
      <c r="A66" s="215" t="s">
        <v>788</v>
      </c>
      <c r="B66" s="215" t="s">
        <v>1131</v>
      </c>
      <c r="C66" s="457" t="s">
        <v>1031</v>
      </c>
      <c r="D66" s="457" t="s">
        <v>1031</v>
      </c>
      <c r="E66" s="215" t="s">
        <v>888</v>
      </c>
      <c r="F66" s="215" t="s">
        <v>788</v>
      </c>
      <c r="G66" s="215" t="s">
        <v>13459</v>
      </c>
      <c r="H66" s="458">
        <v>0</v>
      </c>
      <c r="I66" s="459" t="s">
        <v>1810</v>
      </c>
      <c r="J66" s="459" t="s">
        <v>1811</v>
      </c>
      <c r="K66" s="460"/>
      <c r="L66" s="460"/>
      <c r="M66" s="460"/>
      <c r="N66" s="460"/>
      <c r="O66" s="460"/>
      <c r="P66" s="461"/>
      <c r="Q66" s="462"/>
      <c r="R66" s="215" t="str">
        <f ca="1">IF(ISERROR($V66),"",OFFSET('Smelter Look-up'!$C$4,$V66-4,0)&amp;"")</f>
        <v>Thaisarco</v>
      </c>
      <c r="S66" s="222" t="str">
        <f t="shared" ca="1" si="6"/>
        <v>TH</v>
      </c>
      <c r="T66" s="222" t="str">
        <f ca="1">IF(B66="","",IF(ISERROR(MATCH($J66,SorP!$B$1:$B$6230,0)),"",INDIRECT("'SorP'!$A$"&amp;MATCH($J66,SorP!$B$1:$B$6230,0))))</f>
        <v>TH-83</v>
      </c>
      <c r="U66" s="238"/>
      <c r="V66" s="270">
        <f>IF(C66="",NA(),MATCH($B66&amp;$C66,'Smelter Look-up'!$J:$J,0))</f>
        <v>504</v>
      </c>
      <c r="W66" s="271"/>
      <c r="X66" s="271">
        <f t="shared" si="7"/>
        <v>0</v>
      </c>
      <c r="Y66" s="271"/>
      <c r="Z66" s="271"/>
      <c r="AB66" s="273" t="str">
        <f t="shared" si="8"/>
        <v>TinThaisarco</v>
      </c>
    </row>
    <row r="67" spans="1:28" s="272" customFormat="1" ht="20.25">
      <c r="A67" s="215" t="s">
        <v>769</v>
      </c>
      <c r="B67" s="215" t="s">
        <v>1131</v>
      </c>
      <c r="C67" s="457" t="s">
        <v>815</v>
      </c>
      <c r="D67" s="457" t="s">
        <v>815</v>
      </c>
      <c r="E67" s="215" t="s">
        <v>882</v>
      </c>
      <c r="F67" s="215" t="s">
        <v>769</v>
      </c>
      <c r="G67" s="215" t="s">
        <v>13459</v>
      </c>
      <c r="H67" s="458">
        <v>0</v>
      </c>
      <c r="I67" s="459" t="s">
        <v>1785</v>
      </c>
      <c r="J67" s="459" t="s">
        <v>9711</v>
      </c>
      <c r="K67" s="460"/>
      <c r="L67" s="460"/>
      <c r="M67" s="460"/>
      <c r="N67" s="460"/>
      <c r="O67" s="460"/>
      <c r="P67" s="461"/>
      <c r="Q67" s="462"/>
      <c r="R67" s="215" t="str">
        <f ca="1">IF(ISERROR($V67),"",OFFSET('Smelter Look-up'!$C$4,$V67-4,0)&amp;"")</f>
        <v>Fenix Metals</v>
      </c>
      <c r="S67" s="222" t="str">
        <f t="shared" ca="1" si="6"/>
        <v>PL</v>
      </c>
      <c r="T67" s="222" t="str">
        <f ca="1">IF(B67="","",IF(ISERROR(MATCH($J67,SorP!$B$1:$B$6230,0)),"",INDIRECT("'SorP'!$A$"&amp;MATCH($J67,SorP!$B$1:$B$6230,0))))</f>
        <v>PL-18</v>
      </c>
      <c r="U67" s="238"/>
      <c r="V67" s="270">
        <f>IF(C67="",NA(),MATCH($B67&amp;$C67,'Smelter Look-up'!$J:$J,0))</f>
        <v>421</v>
      </c>
      <c r="W67" s="271"/>
      <c r="X67" s="271">
        <f t="shared" si="7"/>
        <v>0</v>
      </c>
      <c r="Y67" s="271"/>
      <c r="Z67" s="271"/>
      <c r="AB67" s="273" t="str">
        <f t="shared" si="8"/>
        <v>TinFenix Metals</v>
      </c>
    </row>
    <row r="68" spans="1:28" s="272" customFormat="1" ht="25.5">
      <c r="A68" s="215" t="s">
        <v>784</v>
      </c>
      <c r="B68" s="215" t="s">
        <v>1131</v>
      </c>
      <c r="C68" s="457" t="s">
        <v>14025</v>
      </c>
      <c r="D68" s="457" t="s">
        <v>14025</v>
      </c>
      <c r="E68" s="215" t="s">
        <v>1105</v>
      </c>
      <c r="F68" s="215" t="s">
        <v>784</v>
      </c>
      <c r="G68" s="215" t="s">
        <v>13459</v>
      </c>
      <c r="H68" s="458">
        <v>0</v>
      </c>
      <c r="I68" s="459" t="s">
        <v>1808</v>
      </c>
      <c r="J68" s="459" t="s">
        <v>13066</v>
      </c>
      <c r="K68" s="460"/>
      <c r="L68" s="460"/>
      <c r="M68" s="460"/>
      <c r="N68" s="460"/>
      <c r="O68" s="460"/>
      <c r="P68" s="461"/>
      <c r="Q68" s="462"/>
      <c r="R68" s="215" t="str">
        <f ca="1">IF(ISERROR($V68),"",OFFSET('Smelter Look-up'!$C$4,$V68-4,0)&amp;"")</f>
        <v>PT Timah Tbk Mentok</v>
      </c>
      <c r="S68" s="222" t="str">
        <f t="shared" ca="1" si="6"/>
        <v>ID</v>
      </c>
      <c r="T68" s="222" t="str">
        <f ca="1">IF(B68="","",IF(ISERROR(MATCH($J68,SorP!$B$1:$B$6230,0)),"",INDIRECT("'SorP'!$A$"&amp;MATCH($J68,SorP!$B$1:$B$6230,0))))</f>
        <v>ID-BB</v>
      </c>
      <c r="U68" s="238"/>
      <c r="V68" s="270">
        <f>IF(C68="",NA(),MATCH($B68&amp;$C68,'Smelter Look-up'!$J:$J,0))</f>
        <v>492</v>
      </c>
      <c r="W68" s="271"/>
      <c r="X68" s="271">
        <f t="shared" si="7"/>
        <v>0</v>
      </c>
      <c r="Y68" s="271"/>
      <c r="Z68" s="271"/>
      <c r="AB68" s="273" t="str">
        <f t="shared" si="8"/>
        <v>TinPT Timah Tbk Mentok</v>
      </c>
    </row>
    <row r="69" spans="1:28" s="272" customFormat="1" ht="25.5">
      <c r="A69" s="215" t="s">
        <v>782</v>
      </c>
      <c r="B69" s="215" t="s">
        <v>1131</v>
      </c>
      <c r="C69" s="457" t="s">
        <v>627</v>
      </c>
      <c r="D69" s="457" t="s">
        <v>627</v>
      </c>
      <c r="E69" s="215" t="s">
        <v>1105</v>
      </c>
      <c r="F69" s="215" t="s">
        <v>782</v>
      </c>
      <c r="G69" s="215" t="s">
        <v>13459</v>
      </c>
      <c r="H69" s="458">
        <v>0</v>
      </c>
      <c r="I69" s="459" t="s">
        <v>1780</v>
      </c>
      <c r="J69" s="459" t="s">
        <v>13066</v>
      </c>
      <c r="K69" s="460"/>
      <c r="L69" s="460"/>
      <c r="M69" s="460"/>
      <c r="N69" s="460"/>
      <c r="O69" s="460"/>
      <c r="P69" s="461"/>
      <c r="Q69" s="462"/>
      <c r="R69" s="215" t="str">
        <f ca="1">IF(ISERROR($V69),"",OFFSET('Smelter Look-up'!$C$4,$V69-4,0)&amp;"")</f>
        <v>PT Mitra Stania Prima</v>
      </c>
      <c r="S69" s="222" t="str">
        <f t="shared" ref="S69" ca="1" si="9">IF(B69="","",IF(ISERROR(MATCH($E69,CL,0)),"Unknown",INDIRECT("'C'!$A$"&amp;MATCH($E69,CL,0)+1)))</f>
        <v>ID</v>
      </c>
      <c r="T69" s="222" t="str">
        <f ca="1">IF(B69="","",IF(ISERROR(MATCH($J69,SorP!$B$1:$B$6230,0)),"",INDIRECT("'SorP'!$A$"&amp;MATCH($J69,SorP!$B$1:$B$6230,0))))</f>
        <v>ID-BB</v>
      </c>
      <c r="U69" s="238"/>
      <c r="V69" s="270">
        <f>IF(C69="",NA(),MATCH($B69&amp;$C69,'Smelter Look-up'!$J:$J,0))</f>
        <v>482</v>
      </c>
      <c r="W69" s="271"/>
      <c r="X69" s="271">
        <f t="shared" ref="X69" si="10">IF(AND(C69="Smelter not listed",OR(LEN(D69)=0,LEN(E69)=0)),1,0)</f>
        <v>0</v>
      </c>
      <c r="Y69" s="271"/>
      <c r="Z69" s="271"/>
      <c r="AB69" s="273" t="str">
        <f t="shared" ref="AB69" si="11">B69&amp;C69</f>
        <v>TinPT Mitra Stania Prima</v>
      </c>
    </row>
    <row r="70" spans="1:28" s="272" customFormat="1" ht="38.25">
      <c r="A70" s="215" t="s">
        <v>780</v>
      </c>
      <c r="B70" s="215" t="s">
        <v>1131</v>
      </c>
      <c r="C70" s="457" t="s">
        <v>14029</v>
      </c>
      <c r="D70" s="457" t="s">
        <v>14029</v>
      </c>
      <c r="E70" s="215" t="s">
        <v>2461</v>
      </c>
      <c r="F70" s="215" t="s">
        <v>780</v>
      </c>
      <c r="G70" s="215" t="s">
        <v>13459</v>
      </c>
      <c r="H70" s="458">
        <v>0</v>
      </c>
      <c r="I70" s="459" t="s">
        <v>1782</v>
      </c>
      <c r="J70" s="459" t="s">
        <v>1782</v>
      </c>
      <c r="K70" s="460"/>
      <c r="L70" s="460"/>
      <c r="M70" s="460"/>
      <c r="N70" s="460"/>
      <c r="O70" s="460"/>
      <c r="P70" s="461"/>
      <c r="Q70" s="462"/>
      <c r="R70" s="215" t="str">
        <f ca="1">IF(ISERROR($V70),"",OFFSET('Smelter Look-up'!$C$4,$V70-4,0)&amp;"")</f>
        <v>Operaciones Metalurgicas S.A.</v>
      </c>
      <c r="S70" s="222" t="str">
        <f t="shared" ref="S70:S101" ca="1" si="12">IF(B70="","",IF(ISERROR(MATCH($E70,CL,0)),"Unknown",INDIRECT("'C'!$A$"&amp;MATCH($E70,CL,0)+1)))</f>
        <v>BO</v>
      </c>
      <c r="T70" s="222" t="str">
        <f ca="1">IF(B70="","",IF(ISERROR(MATCH($J70,SorP!$B$1:$B$6230,0)),"",INDIRECT("'SorP'!$A$"&amp;MATCH($J70,SorP!$B$1:$B$6230,0))))</f>
        <v>BO-O</v>
      </c>
      <c r="U70" s="238"/>
      <c r="V70" s="270">
        <f>IF(C70="",NA(),MATCH($B70&amp;$C70,'Smelter Look-up'!$J:$J,0))</f>
        <v>471</v>
      </c>
      <c r="W70" s="271"/>
      <c r="X70" s="271">
        <f t="shared" ref="X70:X101" si="13">IF(AND(C70="Smelter not listed",OR(LEN(D70)=0,LEN(E70)=0)),1,0)</f>
        <v>0</v>
      </c>
      <c r="Y70" s="271"/>
      <c r="Z70" s="271"/>
      <c r="AB70" s="273" t="str">
        <f t="shared" ref="AB70:AB101" si="14">B70&amp;C70</f>
        <v>TinOperaciones Metalurgicas S.A.</v>
      </c>
    </row>
    <row r="71" spans="1:28" s="272" customFormat="1" ht="20.25">
      <c r="A71" s="215" t="s">
        <v>791</v>
      </c>
      <c r="B71" s="215" t="s">
        <v>1131</v>
      </c>
      <c r="C71" s="457" t="s">
        <v>2370</v>
      </c>
      <c r="D71" s="457" t="s">
        <v>2370</v>
      </c>
      <c r="E71" s="215" t="s">
        <v>1100</v>
      </c>
      <c r="F71" s="215" t="s">
        <v>791</v>
      </c>
      <c r="G71" s="215" t="s">
        <v>13459</v>
      </c>
      <c r="H71" s="458">
        <v>0</v>
      </c>
      <c r="I71" s="459" t="s">
        <v>2477</v>
      </c>
      <c r="J71" s="459" t="s">
        <v>13851</v>
      </c>
      <c r="K71" s="460"/>
      <c r="L71" s="460"/>
      <c r="M71" s="460"/>
      <c r="N71" s="460"/>
      <c r="O71" s="460"/>
      <c r="P71" s="461"/>
      <c r="Q71" s="462"/>
      <c r="R71" s="215" t="str">
        <f ca="1">IF(ISERROR($V71),"",OFFSET('Smelter Look-up'!$C$4,$V71-4,0)&amp;"")</f>
        <v>Yunnan Tin Company Limited</v>
      </c>
      <c r="S71" s="222" t="str">
        <f t="shared" ca="1" si="12"/>
        <v>CN</v>
      </c>
      <c r="T71" s="222" t="str">
        <f ca="1">IF(B71="","",IF(ISERROR(MATCH($J71,SorP!$B$1:$B$6230,0)),"",INDIRECT("'SorP'!$A$"&amp;MATCH($J71,SorP!$B$1:$B$6230,0))))</f>
        <v>CN-YN</v>
      </c>
      <c r="U71" s="238"/>
      <c r="V71" s="270">
        <f>IF(C71="",NA(),MATCH($B71&amp;$C71,'Smelter Look-up'!$J:$J,0))</f>
        <v>524</v>
      </c>
      <c r="W71" s="271"/>
      <c r="X71" s="271">
        <f t="shared" si="13"/>
        <v>0</v>
      </c>
      <c r="Y71" s="271"/>
      <c r="Z71" s="271"/>
      <c r="AB71" s="273" t="str">
        <f t="shared" si="14"/>
        <v>TinYunnan Tin Company Limited</v>
      </c>
    </row>
    <row r="72" spans="1:28" s="272" customFormat="1" ht="25.5">
      <c r="A72" s="215" t="s">
        <v>789</v>
      </c>
      <c r="B72" s="215" t="s">
        <v>1131</v>
      </c>
      <c r="C72" s="457" t="s">
        <v>2566</v>
      </c>
      <c r="D72" s="457" t="s">
        <v>2566</v>
      </c>
      <c r="E72" s="215" t="s">
        <v>1096</v>
      </c>
      <c r="F72" s="215" t="s">
        <v>789</v>
      </c>
      <c r="G72" s="215" t="s">
        <v>13459</v>
      </c>
      <c r="H72" s="458">
        <v>0</v>
      </c>
      <c r="I72" s="459" t="s">
        <v>1779</v>
      </c>
      <c r="J72" s="459" t="s">
        <v>1783</v>
      </c>
      <c r="K72" s="460"/>
      <c r="L72" s="460"/>
      <c r="M72" s="460"/>
      <c r="N72" s="460"/>
      <c r="O72" s="460"/>
      <c r="P72" s="461"/>
      <c r="Q72" s="462"/>
      <c r="R72" s="215" t="str">
        <f ca="1">IF(ISERROR($V72),"",OFFSET('Smelter Look-up'!$C$4,$V72-4,0)&amp;"")</f>
        <v>White Solder Metalurgia e Mineracao Ltda.</v>
      </c>
      <c r="S72" s="222" t="str">
        <f t="shared" ca="1" si="12"/>
        <v>BR</v>
      </c>
      <c r="T72" s="222" t="str">
        <f ca="1">IF(B72="","",IF(ISERROR(MATCH($J72,SorP!$B$1:$B$6230,0)),"",INDIRECT("'SorP'!$A$"&amp;MATCH($J72,SorP!$B$1:$B$6230,0))))</f>
        <v>BR-RO</v>
      </c>
      <c r="U72" s="238"/>
      <c r="V72" s="270">
        <f>IF(C72="",NA(),MATCH($B72&amp;$C72,'Smelter Look-up'!$J:$J,0))</f>
        <v>512</v>
      </c>
      <c r="W72" s="271"/>
      <c r="X72" s="271">
        <f t="shared" si="13"/>
        <v>0</v>
      </c>
      <c r="Y72" s="271"/>
      <c r="Z72" s="271"/>
      <c r="AB72" s="273" t="str">
        <f t="shared" si="14"/>
        <v>TinWhite Solder Metalurgia e Mineracao Ltda.</v>
      </c>
    </row>
    <row r="73" spans="1:28" s="272" customFormat="1" ht="25.5">
      <c r="A73" s="215" t="s">
        <v>781</v>
      </c>
      <c r="B73" s="215" t="s">
        <v>1131</v>
      </c>
      <c r="C73" s="457" t="s">
        <v>844</v>
      </c>
      <c r="D73" s="457" t="s">
        <v>844</v>
      </c>
      <c r="E73" s="215" t="s">
        <v>1105</v>
      </c>
      <c r="F73" s="215" t="s">
        <v>781</v>
      </c>
      <c r="G73" s="215" t="s">
        <v>13459</v>
      </c>
      <c r="H73" s="458">
        <v>0</v>
      </c>
      <c r="I73" s="459" t="s">
        <v>1780</v>
      </c>
      <c r="J73" s="459" t="s">
        <v>13066</v>
      </c>
      <c r="K73" s="460"/>
      <c r="L73" s="460"/>
      <c r="M73" s="460"/>
      <c r="N73" s="460"/>
      <c r="O73" s="460"/>
      <c r="P73" s="461"/>
      <c r="Q73" s="462"/>
      <c r="R73" s="215" t="str">
        <f ca="1">IF(ISERROR($V73),"",OFFSET('Smelter Look-up'!$C$4,$V73-4,0)&amp;"")</f>
        <v>PT Artha Cipta Langgeng</v>
      </c>
      <c r="S73" s="222" t="str">
        <f t="shared" ca="1" si="12"/>
        <v>ID</v>
      </c>
      <c r="T73" s="222" t="str">
        <f ca="1">IF(B73="","",IF(ISERROR(MATCH($J73,SorP!$B$1:$B$6230,0)),"",INDIRECT("'SorP'!$A$"&amp;MATCH($J73,SorP!$B$1:$B$6230,0))))</f>
        <v>ID-BB</v>
      </c>
      <c r="U73" s="238"/>
      <c r="V73" s="270">
        <f>IF(C73="",NA(),MATCH($B73&amp;$C73,'Smelter Look-up'!$J:$J,0))</f>
        <v>476</v>
      </c>
      <c r="W73" s="271"/>
      <c r="X73" s="271">
        <f t="shared" si="13"/>
        <v>0</v>
      </c>
      <c r="Y73" s="271"/>
      <c r="Z73" s="271"/>
      <c r="AB73" s="273" t="str">
        <f t="shared" si="14"/>
        <v>TinPT Artha Cipta Langgeng</v>
      </c>
    </row>
    <row r="74" spans="1:28" s="272" customFormat="1" ht="25.5">
      <c r="A74" s="215" t="s">
        <v>1404</v>
      </c>
      <c r="B74" s="215" t="s">
        <v>1131</v>
      </c>
      <c r="C74" s="457" t="s">
        <v>1403</v>
      </c>
      <c r="D74" s="457" t="s">
        <v>1403</v>
      </c>
      <c r="E74" s="215" t="s">
        <v>1105</v>
      </c>
      <c r="F74" s="215" t="s">
        <v>1404</v>
      </c>
      <c r="G74" s="215" t="s">
        <v>13459</v>
      </c>
      <c r="H74" s="458">
        <v>0</v>
      </c>
      <c r="I74" s="459" t="s">
        <v>1780</v>
      </c>
      <c r="J74" s="459" t="s">
        <v>13066</v>
      </c>
      <c r="K74" s="460"/>
      <c r="L74" s="460"/>
      <c r="M74" s="460"/>
      <c r="N74" s="460"/>
      <c r="O74" s="460"/>
      <c r="P74" s="461"/>
      <c r="Q74" s="462"/>
      <c r="R74" s="215" t="str">
        <f ca="1">IF(ISERROR($V74),"",OFFSET('Smelter Look-up'!$C$4,$V74-4,0)&amp;"")</f>
        <v>PT ATD Makmur Mandiri Jaya</v>
      </c>
      <c r="S74" s="222" t="str">
        <f t="shared" ca="1" si="12"/>
        <v>ID</v>
      </c>
      <c r="T74" s="222" t="str">
        <f ca="1">IF(B74="","",IF(ISERROR(MATCH($J74,SorP!$B$1:$B$6230,0)),"",INDIRECT("'SorP'!$A$"&amp;MATCH($J74,SorP!$B$1:$B$6230,0))))</f>
        <v>ID-BB</v>
      </c>
      <c r="U74" s="238"/>
      <c r="V74" s="270">
        <f>IF(C74="",NA(),MATCH($B74&amp;$C74,'Smelter Look-up'!$J:$J,0))</f>
        <v>477</v>
      </c>
      <c r="W74" s="271"/>
      <c r="X74" s="271">
        <f t="shared" si="13"/>
        <v>0</v>
      </c>
      <c r="Y74" s="271"/>
      <c r="Z74" s="271"/>
      <c r="AB74" s="273" t="str">
        <f t="shared" si="14"/>
        <v>TinPT ATD Makmur Mandiri Jaya</v>
      </c>
    </row>
    <row r="75" spans="1:28" s="272" customFormat="1" ht="25.5">
      <c r="A75" s="215" t="s">
        <v>14272</v>
      </c>
      <c r="B75" s="215" t="s">
        <v>1131</v>
      </c>
      <c r="C75" s="457" t="s">
        <v>13153</v>
      </c>
      <c r="D75" s="457" t="s">
        <v>13153</v>
      </c>
      <c r="E75" s="215" t="s">
        <v>1105</v>
      </c>
      <c r="F75" s="215" t="s">
        <v>14272</v>
      </c>
      <c r="G75" s="215" t="s">
        <v>13459</v>
      </c>
      <c r="H75" s="458">
        <v>0</v>
      </c>
      <c r="I75" s="459" t="s">
        <v>15442</v>
      </c>
      <c r="J75" s="459" t="s">
        <v>13066</v>
      </c>
      <c r="K75" s="460"/>
      <c r="L75" s="460"/>
      <c r="M75" s="460"/>
      <c r="N75" s="460"/>
      <c r="O75" s="460"/>
      <c r="P75" s="461"/>
      <c r="Q75" s="462"/>
      <c r="R75" s="215" t="str">
        <f ca="1">IF(ISERROR($V75),"",OFFSET('Smelter Look-up'!$C$4,$V75-4,0)&amp;"")</f>
        <v>PT Bangka Serumpun</v>
      </c>
      <c r="S75" s="222" t="str">
        <f t="shared" ca="1" si="12"/>
        <v>ID</v>
      </c>
      <c r="T75" s="222" t="str">
        <f ca="1">IF(B75="","",IF(ISERROR(MATCH($J75,SorP!$B$1:$B$6230,0)),"",INDIRECT("'SorP'!$A$"&amp;MATCH($J75,SorP!$B$1:$B$6230,0))))</f>
        <v>ID-BB</v>
      </c>
      <c r="U75" s="238"/>
      <c r="V75" s="270">
        <f>IF(C75="",NA(),MATCH($B75&amp;$C75,'Smelter Look-up'!$J:$J,0))</f>
        <v>479</v>
      </c>
      <c r="W75" s="271"/>
      <c r="X75" s="271">
        <f t="shared" si="13"/>
        <v>0</v>
      </c>
      <c r="Y75" s="271"/>
      <c r="Z75" s="271"/>
      <c r="AB75" s="273" t="str">
        <f t="shared" si="14"/>
        <v>TinPT Bangka Serumpun</v>
      </c>
    </row>
    <row r="76" spans="1:28" s="272" customFormat="1" ht="25.5">
      <c r="A76" s="215" t="s">
        <v>1795</v>
      </c>
      <c r="B76" s="215" t="s">
        <v>1131</v>
      </c>
      <c r="C76" s="457" t="s">
        <v>2165</v>
      </c>
      <c r="D76" s="457" t="s">
        <v>2165</v>
      </c>
      <c r="E76" s="215" t="s">
        <v>2463</v>
      </c>
      <c r="F76" s="215" t="s">
        <v>1795</v>
      </c>
      <c r="G76" s="215" t="s">
        <v>13459</v>
      </c>
      <c r="H76" s="458">
        <v>0</v>
      </c>
      <c r="I76" s="459" t="s">
        <v>1796</v>
      </c>
      <c r="J76" s="459" t="s">
        <v>1642</v>
      </c>
      <c r="K76" s="460"/>
      <c r="L76" s="460"/>
      <c r="M76" s="460"/>
      <c r="N76" s="460"/>
      <c r="O76" s="460"/>
      <c r="P76" s="461"/>
      <c r="Q76" s="462"/>
      <c r="R76" s="215" t="str">
        <f ca="1">IF(ISERROR($V76),"",OFFSET('Smelter Look-up'!$C$4,$V76-4,0)&amp;"")</f>
        <v>Metallic Resources, Inc.</v>
      </c>
      <c r="S76" s="222" t="str">
        <f t="shared" ca="1" si="12"/>
        <v>US</v>
      </c>
      <c r="T76" s="222" t="str">
        <f ca="1">IF(B76="","",IF(ISERROR(MATCH($J76,SorP!$B$1:$B$6230,0)),"",INDIRECT("'SorP'!$A$"&amp;MATCH($J76,SorP!$B$1:$B$6230,0))))</f>
        <v>US-OH</v>
      </c>
      <c r="U76" s="238"/>
      <c r="V76" s="270">
        <f>IF(C76="",NA(),MATCH($B76&amp;$C76,'Smelter Look-up'!$J:$J,0))</f>
        <v>453</v>
      </c>
      <c r="W76" s="271"/>
      <c r="X76" s="271">
        <f t="shared" si="13"/>
        <v>0</v>
      </c>
      <c r="Y76" s="271"/>
      <c r="Z76" s="271"/>
      <c r="AB76" s="273" t="str">
        <f t="shared" si="14"/>
        <v>TinMetallic Resources, Inc.</v>
      </c>
    </row>
    <row r="77" spans="1:28" s="272" customFormat="1" ht="20.25">
      <c r="A77" s="215" t="s">
        <v>777</v>
      </c>
      <c r="B77" s="215" t="s">
        <v>1131</v>
      </c>
      <c r="C77" s="457" t="s">
        <v>1164</v>
      </c>
      <c r="D77" s="457" t="s">
        <v>1164</v>
      </c>
      <c r="E77" s="215" t="s">
        <v>1108</v>
      </c>
      <c r="F77" s="215" t="s">
        <v>777</v>
      </c>
      <c r="G77" s="215" t="s">
        <v>13459</v>
      </c>
      <c r="H77" s="458">
        <v>0</v>
      </c>
      <c r="I77" s="459" t="s">
        <v>1548</v>
      </c>
      <c r="J77" s="459" t="s">
        <v>1548</v>
      </c>
      <c r="K77" s="460"/>
      <c r="L77" s="460"/>
      <c r="M77" s="460"/>
      <c r="N77" s="460"/>
      <c r="O77" s="460"/>
      <c r="P77" s="461"/>
      <c r="Q77" s="462"/>
      <c r="R77" s="215" t="str">
        <f ca="1">IF(ISERROR($V77),"",OFFSET('Smelter Look-up'!$C$4,$V77-4,0)&amp;"")</f>
        <v>Mitsubishi Materials Corporation</v>
      </c>
      <c r="S77" s="222" t="str">
        <f t="shared" ca="1" si="12"/>
        <v>JP</v>
      </c>
      <c r="T77" s="222" t="str">
        <f ca="1">IF(B77="","",IF(ISERROR(MATCH($J77,SorP!$B$1:$B$6230,0)),"",INDIRECT("'SorP'!$A$"&amp;MATCH($J77,SorP!$B$1:$B$6230,0))))</f>
        <v>JP-13</v>
      </c>
      <c r="U77" s="238"/>
      <c r="V77" s="270">
        <f>IF(C77="",NA(),MATCH($B77&amp;$C77,'Smelter Look-up'!$J:$J,0))</f>
        <v>461</v>
      </c>
      <c r="W77" s="271"/>
      <c r="X77" s="271">
        <f t="shared" si="13"/>
        <v>0</v>
      </c>
      <c r="Y77" s="271"/>
      <c r="Z77" s="271"/>
      <c r="AB77" s="273" t="str">
        <f t="shared" si="14"/>
        <v>TinMitsubishi Materials Corporation</v>
      </c>
    </row>
    <row r="78" spans="1:28" s="272" customFormat="1" ht="25.5">
      <c r="A78" s="215" t="s">
        <v>2563</v>
      </c>
      <c r="B78" s="215" t="s">
        <v>1131</v>
      </c>
      <c r="C78" s="457" t="s">
        <v>2562</v>
      </c>
      <c r="D78" s="457" t="s">
        <v>2562</v>
      </c>
      <c r="E78" s="215" t="s">
        <v>1100</v>
      </c>
      <c r="F78" s="215" t="s">
        <v>2563</v>
      </c>
      <c r="G78" s="215" t="s">
        <v>13459</v>
      </c>
      <c r="H78" s="458">
        <v>0</v>
      </c>
      <c r="I78" s="459" t="s">
        <v>1839</v>
      </c>
      <c r="J78" s="459" t="s">
        <v>13847</v>
      </c>
      <c r="K78" s="460"/>
      <c r="L78" s="460"/>
      <c r="M78" s="460"/>
      <c r="N78" s="460"/>
      <c r="O78" s="460"/>
      <c r="P78" s="461"/>
      <c r="Q78" s="462"/>
      <c r="R78" s="215" t="str">
        <f ca="1">IF(ISERROR($V78),"",OFFSET('Smelter Look-up'!$C$4,$V78-4,0)&amp;"")</f>
        <v>Guangdong Hanhe Non-Ferrous Metal Co., Ltd.</v>
      </c>
      <c r="S78" s="222" t="str">
        <f t="shared" ca="1" si="12"/>
        <v>CN</v>
      </c>
      <c r="T78" s="222" t="str">
        <f ca="1">IF(B78="","",IF(ISERROR(MATCH($J78,SorP!$B$1:$B$6230,0)),"",INDIRECT("'SorP'!$A$"&amp;MATCH($J78,SorP!$B$1:$B$6230,0))))</f>
        <v>CN-GD</v>
      </c>
      <c r="U78" s="238"/>
      <c r="V78" s="270">
        <f>IF(C78="",NA(),MATCH($B78&amp;$C78,'Smelter Look-up'!$J:$J,0))</f>
        <v>434</v>
      </c>
      <c r="W78" s="271"/>
      <c r="X78" s="271">
        <f t="shared" si="13"/>
        <v>0</v>
      </c>
      <c r="Y78" s="271"/>
      <c r="Z78" s="271"/>
      <c r="AB78" s="273" t="str">
        <f t="shared" si="14"/>
        <v>TinGuangdong Hanhe Non-Ferrous Metal Co., Ltd.</v>
      </c>
    </row>
    <row r="79" spans="1:28" s="272" customFormat="1" ht="25.5">
      <c r="A79" s="215" t="s">
        <v>770</v>
      </c>
      <c r="B79" s="215" t="s">
        <v>1131</v>
      </c>
      <c r="C79" s="457" t="s">
        <v>2160</v>
      </c>
      <c r="D79" s="457" t="s">
        <v>2160</v>
      </c>
      <c r="E79" s="215" t="s">
        <v>1100</v>
      </c>
      <c r="F79" s="215" t="s">
        <v>770</v>
      </c>
      <c r="G79" s="215" t="s">
        <v>13459</v>
      </c>
      <c r="H79" s="458">
        <v>0</v>
      </c>
      <c r="I79" s="459" t="s">
        <v>2477</v>
      </c>
      <c r="J79" s="459" t="s">
        <v>13851</v>
      </c>
      <c r="K79" s="460"/>
      <c r="L79" s="460"/>
      <c r="M79" s="460"/>
      <c r="N79" s="460"/>
      <c r="O79" s="460"/>
      <c r="P79" s="461"/>
      <c r="Q79" s="462"/>
      <c r="R79" s="215" t="str">
        <f ca="1">IF(ISERROR($V79),"",OFFSET('Smelter Look-up'!$C$4,$V79-4,0)&amp;"")</f>
        <v>Gejiu Non-Ferrous Metal Processing Co., Ltd.</v>
      </c>
      <c r="S79" s="222" t="str">
        <f t="shared" ca="1" si="12"/>
        <v>CN</v>
      </c>
      <c r="T79" s="222" t="str">
        <f ca="1">IF(B79="","",IF(ISERROR(MATCH($J79,SorP!$B$1:$B$6230,0)),"",INDIRECT("'SorP'!$A$"&amp;MATCH($J79,SorP!$B$1:$B$6230,0))))</f>
        <v>CN-YN</v>
      </c>
      <c r="U79" s="238"/>
      <c r="V79" s="270">
        <f>IF(C79="",NA(),MATCH($B79&amp;$C79,'Smelter Look-up'!$J:$J,0))</f>
        <v>428</v>
      </c>
      <c r="W79" s="271"/>
      <c r="X79" s="271">
        <f t="shared" si="13"/>
        <v>0</v>
      </c>
      <c r="Y79" s="271"/>
      <c r="Z79" s="271"/>
      <c r="AB79" s="273" t="str">
        <f t="shared" si="14"/>
        <v>TinGejiu Non-Ferrous Metal Processing Co., Ltd.</v>
      </c>
    </row>
    <row r="80" spans="1:28" s="272" customFormat="1" ht="25.5">
      <c r="A80" s="215" t="s">
        <v>773</v>
      </c>
      <c r="B80" s="215" t="s">
        <v>1131</v>
      </c>
      <c r="C80" s="457" t="s">
        <v>1327</v>
      </c>
      <c r="D80" s="457" t="s">
        <v>1327</v>
      </c>
      <c r="E80" s="215" t="s">
        <v>1100</v>
      </c>
      <c r="F80" s="215" t="s">
        <v>773</v>
      </c>
      <c r="G80" s="215" t="s">
        <v>13459</v>
      </c>
      <c r="H80" s="458">
        <v>0</v>
      </c>
      <c r="I80" s="459" t="s">
        <v>1789</v>
      </c>
      <c r="J80" s="459" t="s">
        <v>13826</v>
      </c>
      <c r="K80" s="460"/>
      <c r="L80" s="460"/>
      <c r="M80" s="460"/>
      <c r="N80" s="460"/>
      <c r="O80" s="460"/>
      <c r="P80" s="461"/>
      <c r="Q80" s="462"/>
      <c r="R80" s="215" t="str">
        <f ca="1">IF(ISERROR($V80),"",OFFSET('Smelter Look-up'!$C$4,$V80-4,0)&amp;"")</f>
        <v>China Tin Group Co., Ltd.</v>
      </c>
      <c r="S80" s="222" t="str">
        <f t="shared" ca="1" si="12"/>
        <v>CN</v>
      </c>
      <c r="T80" s="222" t="str">
        <f ca="1">IF(B80="","",IF(ISERROR(MATCH($J80,SorP!$B$1:$B$6230,0)),"",INDIRECT("'SorP'!$A$"&amp;MATCH($J80,SorP!$B$1:$B$6230,0))))</f>
        <v>CN-GX</v>
      </c>
      <c r="U80" s="238"/>
      <c r="V80" s="270">
        <f>IF(C80="",NA(),MATCH($B80&amp;$C80,'Smelter Look-up'!$J:$J,0))</f>
        <v>395</v>
      </c>
      <c r="W80" s="271"/>
      <c r="X80" s="271">
        <f t="shared" si="13"/>
        <v>0</v>
      </c>
      <c r="Y80" s="271"/>
      <c r="Z80" s="271"/>
      <c r="AB80" s="273" t="str">
        <f t="shared" si="14"/>
        <v>TinChina Tin Group Co., Ltd.</v>
      </c>
    </row>
    <row r="81" spans="1:28" s="272" customFormat="1" ht="25.5">
      <c r="A81" s="215" t="s">
        <v>393</v>
      </c>
      <c r="B81" s="215" t="s">
        <v>1133</v>
      </c>
      <c r="C81" s="457" t="s">
        <v>392</v>
      </c>
      <c r="D81" s="457" t="s">
        <v>392</v>
      </c>
      <c r="E81" s="215" t="s">
        <v>1100</v>
      </c>
      <c r="F81" s="215" t="s">
        <v>393</v>
      </c>
      <c r="G81" s="215" t="s">
        <v>13459</v>
      </c>
      <c r="H81" s="458">
        <v>0</v>
      </c>
      <c r="I81" s="459" t="s">
        <v>1787</v>
      </c>
      <c r="J81" s="459" t="s">
        <v>13842</v>
      </c>
      <c r="K81" s="460"/>
      <c r="L81" s="460"/>
      <c r="M81" s="460"/>
      <c r="N81" s="460"/>
      <c r="O81" s="460"/>
      <c r="P81" s="461"/>
      <c r="Q81" s="462"/>
      <c r="R81" s="215" t="str">
        <f ca="1">IF(ISERROR($V81),"",OFFSET('Smelter Look-up'!$C$4,$V81-4,0)&amp;"")</f>
        <v>Ganzhou Seadragon W &amp; Mo Co., Ltd.</v>
      </c>
      <c r="S81" s="222" t="str">
        <f t="shared" ca="1" si="12"/>
        <v>CN</v>
      </c>
      <c r="T81" s="222" t="str">
        <f ca="1">IF(B81="","",IF(ISERROR(MATCH($J81,SorP!$B$1:$B$6230,0)),"",INDIRECT("'SorP'!$A$"&amp;MATCH($J81,SorP!$B$1:$B$6230,0))))</f>
        <v>CN-JX</v>
      </c>
      <c r="U81" s="238"/>
      <c r="V81" s="270">
        <f>IF(C81="",NA(),MATCH($B81&amp;$C81,'Smelter Look-up'!$J:$J,0))</f>
        <v>558</v>
      </c>
      <c r="W81" s="271"/>
      <c r="X81" s="271">
        <f t="shared" si="13"/>
        <v>0</v>
      </c>
      <c r="Y81" s="271"/>
      <c r="Z81" s="271"/>
      <c r="AB81" s="273" t="str">
        <f t="shared" si="14"/>
        <v>TungstenGanzhou Seadragon W &amp; Mo Co., Ltd.</v>
      </c>
    </row>
    <row r="82" spans="1:28" s="272" customFormat="1" ht="38.25">
      <c r="A82" s="324" t="s">
        <v>2290</v>
      </c>
      <c r="B82" s="215" t="s">
        <v>1133</v>
      </c>
      <c r="C82" s="457" t="s">
        <v>2573</v>
      </c>
      <c r="D82" s="457" t="s">
        <v>2573</v>
      </c>
      <c r="E82" s="215" t="s">
        <v>15624</v>
      </c>
      <c r="F82" s="215" t="s">
        <v>2290</v>
      </c>
      <c r="G82" s="215" t="s">
        <v>13459</v>
      </c>
      <c r="H82" s="458" t="s">
        <v>15625</v>
      </c>
      <c r="I82" s="459" t="s">
        <v>2291</v>
      </c>
      <c r="J82" s="459" t="s">
        <v>10169</v>
      </c>
      <c r="K82" s="460" t="s">
        <v>15626</v>
      </c>
      <c r="L82" s="460" t="s">
        <v>15627</v>
      </c>
      <c r="M82" s="460"/>
      <c r="N82" s="460"/>
      <c r="O82" s="460" t="s">
        <v>15628</v>
      </c>
      <c r="P82" s="461"/>
      <c r="Q82" s="462"/>
      <c r="R82" s="215" t="str">
        <f ca="1">IF(ISERROR($V82),"",OFFSET('Smelter Look-up'!$C$4,$V82-4,0)&amp;"")</f>
        <v>Moliren Ltd.</v>
      </c>
      <c r="S82" s="222" t="str">
        <f t="shared" ca="1" si="12"/>
        <v>RU</v>
      </c>
      <c r="T82" s="222" t="str">
        <f ca="1">IF(B82="","",IF(ISERROR(MATCH($J82,SorP!$B$1:$B$6230,0)),"",INDIRECT("'SorP'!$A$"&amp;MATCH($J82,SorP!$B$1:$B$6230,0))))</f>
        <v>RU-MOS</v>
      </c>
      <c r="U82" s="238"/>
      <c r="V82" s="270">
        <f>IF(C82="",NA(),MATCH($B82&amp;$C82,'Smelter Look-up'!$J:$J,0))</f>
        <v>589</v>
      </c>
      <c r="W82" s="271"/>
      <c r="X82" s="271">
        <f t="shared" si="13"/>
        <v>0</v>
      </c>
      <c r="Y82" s="271"/>
      <c r="Z82" s="271"/>
      <c r="AB82" s="273" t="str">
        <f t="shared" si="14"/>
        <v>TungstenMoliren Ltd.</v>
      </c>
    </row>
    <row r="83" spans="1:28" s="272" customFormat="1" ht="293.25">
      <c r="A83" s="214" t="s">
        <v>759</v>
      </c>
      <c r="B83" s="215" t="s">
        <v>1132</v>
      </c>
      <c r="C83" s="457" t="s">
        <v>1030</v>
      </c>
      <c r="D83" s="457" t="s">
        <v>1030</v>
      </c>
      <c r="E83" s="215" t="s">
        <v>15629</v>
      </c>
      <c r="F83" s="215" t="s">
        <v>759</v>
      </c>
      <c r="G83" s="215" t="s">
        <v>13459</v>
      </c>
      <c r="H83" s="458" t="s">
        <v>15630</v>
      </c>
      <c r="I83" s="459" t="s">
        <v>1742</v>
      </c>
      <c r="J83" s="459" t="s">
        <v>13828</v>
      </c>
      <c r="K83" s="460" t="s">
        <v>15631</v>
      </c>
      <c r="L83" s="460" t="s">
        <v>15632</v>
      </c>
      <c r="M83" s="460"/>
      <c r="N83" s="460"/>
      <c r="O83" s="460" t="s">
        <v>15633</v>
      </c>
      <c r="P83" s="461"/>
      <c r="Q83" s="462"/>
      <c r="R83" s="215" t="str">
        <f ca="1">IF(ISERROR($V83),"",OFFSET('Smelter Look-up'!$C$4,$V83-4,0)&amp;"")</f>
        <v>Ningxia Orient Tantalum Industry Co., Ltd.</v>
      </c>
      <c r="S83" s="222" t="str">
        <f t="shared" ca="1" si="12"/>
        <v>CN</v>
      </c>
      <c r="T83" s="222" t="str">
        <f ca="1">IF(B83="","",IF(ISERROR(MATCH($J83,SorP!$B$1:$B$6230,0)),"",INDIRECT("'SorP'!$A$"&amp;MATCH($J83,SorP!$B$1:$B$6230,0))))</f>
        <v>CN-NX</v>
      </c>
      <c r="U83" s="238"/>
      <c r="V83" s="270">
        <f>IF(C83="",NA(),MATCH($B83&amp;$C83,'Smelter Look-up'!$J:$J,0))</f>
        <v>352</v>
      </c>
      <c r="W83" s="271"/>
      <c r="X83" s="271">
        <f t="shared" si="13"/>
        <v>0</v>
      </c>
      <c r="Y83" s="271"/>
      <c r="Z83" s="271"/>
      <c r="AB83" s="273" t="str">
        <f t="shared" si="14"/>
        <v>TantalumNingxia Orient Tantalum Industry Co., Ltd.</v>
      </c>
    </row>
    <row r="84" spans="1:28" s="272" customFormat="1" ht="306">
      <c r="A84" s="214" t="s">
        <v>753</v>
      </c>
      <c r="B84" s="215" t="s">
        <v>1132</v>
      </c>
      <c r="C84" s="457" t="s">
        <v>46</v>
      </c>
      <c r="D84" s="457" t="s">
        <v>46</v>
      </c>
      <c r="E84" s="215" t="s">
        <v>15629</v>
      </c>
      <c r="F84" s="215" t="s">
        <v>753</v>
      </c>
      <c r="G84" s="215" t="s">
        <v>13459</v>
      </c>
      <c r="H84" s="458" t="s">
        <v>15634</v>
      </c>
      <c r="I84" s="459" t="s">
        <v>1731</v>
      </c>
      <c r="J84" s="459" t="s">
        <v>13842</v>
      </c>
      <c r="K84" s="460" t="s">
        <v>15635</v>
      </c>
      <c r="L84" s="460" t="s">
        <v>15636</v>
      </c>
      <c r="M84" s="460"/>
      <c r="N84" s="460"/>
      <c r="O84" s="460" t="s">
        <v>15637</v>
      </c>
      <c r="P84" s="461"/>
      <c r="Q84" s="462"/>
      <c r="R84" s="215" t="str">
        <f ca="1">IF(ISERROR($V84),"",OFFSET('Smelter Look-up'!$C$4,$V84-4,0)&amp;"")</f>
        <v>Jiujiang Tanbre Co., Ltd.</v>
      </c>
      <c r="S84" s="222" t="str">
        <f t="shared" ca="1" si="12"/>
        <v>CN</v>
      </c>
      <c r="T84" s="222" t="str">
        <f ca="1">IF(B84="","",IF(ISERROR(MATCH($J84,SorP!$B$1:$B$6230,0)),"",INDIRECT("'SorP'!$A$"&amp;MATCH($J84,SorP!$B$1:$B$6230,0))))</f>
        <v>CN-JX</v>
      </c>
      <c r="U84" s="238"/>
      <c r="V84" s="270">
        <f>IF(C84="",NA(),MATCH($B84&amp;$C84,'Smelter Look-up'!$J:$J,0))</f>
        <v>337</v>
      </c>
      <c r="W84" s="271"/>
      <c r="X84" s="271">
        <f t="shared" si="13"/>
        <v>0</v>
      </c>
      <c r="Y84" s="271"/>
      <c r="Z84" s="271"/>
      <c r="AB84" s="273" t="str">
        <f t="shared" si="14"/>
        <v>TantalumJiujiang Tanbre Co., Ltd.</v>
      </c>
    </row>
    <row r="85" spans="1:28" s="272" customFormat="1" ht="76.5">
      <c r="A85" s="214" t="s">
        <v>760</v>
      </c>
      <c r="B85" s="215" t="s">
        <v>1132</v>
      </c>
      <c r="C85" s="457" t="s">
        <v>817</v>
      </c>
      <c r="D85" s="457" t="s">
        <v>817</v>
      </c>
      <c r="E85" s="215" t="s">
        <v>15638</v>
      </c>
      <c r="F85" s="215" t="s">
        <v>760</v>
      </c>
      <c r="G85" s="215" t="s">
        <v>13459</v>
      </c>
      <c r="H85" s="458" t="s">
        <v>15639</v>
      </c>
      <c r="I85" s="459" t="s">
        <v>14056</v>
      </c>
      <c r="J85" s="459" t="s">
        <v>2282</v>
      </c>
      <c r="K85" s="460" t="s">
        <v>15640</v>
      </c>
      <c r="L85" s="460" t="s">
        <v>15641</v>
      </c>
      <c r="M85" s="460"/>
      <c r="N85" s="460"/>
      <c r="O85" s="460" t="s">
        <v>15642</v>
      </c>
      <c r="P85" s="461"/>
      <c r="Q85" s="462"/>
      <c r="R85" s="215" t="str">
        <f ca="1">IF(ISERROR($V85),"",OFFSET('Smelter Look-up'!$C$4,$V85-4,0)&amp;"")</f>
        <v>QuantumClean</v>
      </c>
      <c r="S85" s="222" t="str">
        <f t="shared" ca="1" si="12"/>
        <v>US</v>
      </c>
      <c r="T85" s="222" t="str">
        <f ca="1">IF(B85="","",IF(ISERROR(MATCH($J85,SorP!$B$1:$B$6230,0)),"",INDIRECT("'SorP'!$A$"&amp;MATCH($J85,SorP!$B$1:$B$6230,0))))</f>
        <v>US-TX</v>
      </c>
      <c r="U85" s="238"/>
      <c r="V85" s="270">
        <f>IF(C85="",NA(),MATCH($B85&amp;$C85,'Smelter Look-up'!$J:$J,0))</f>
        <v>357</v>
      </c>
      <c r="W85" s="271"/>
      <c r="X85" s="271">
        <f t="shared" si="13"/>
        <v>0</v>
      </c>
      <c r="Y85" s="271"/>
      <c r="Z85" s="271"/>
      <c r="AB85" s="273" t="str">
        <f t="shared" si="14"/>
        <v>TantalumQuantumClean</v>
      </c>
    </row>
    <row r="86" spans="1:28" s="272" customFormat="1" ht="63.75">
      <c r="A86" s="214" t="s">
        <v>142</v>
      </c>
      <c r="B86" s="215" t="s">
        <v>1133</v>
      </c>
      <c r="C86" s="457" t="s">
        <v>153</v>
      </c>
      <c r="D86" s="457" t="s">
        <v>153</v>
      </c>
      <c r="E86" s="215" t="s">
        <v>15629</v>
      </c>
      <c r="F86" s="215" t="s">
        <v>142</v>
      </c>
      <c r="G86" s="215" t="s">
        <v>13459</v>
      </c>
      <c r="H86" s="458" t="s">
        <v>15643</v>
      </c>
      <c r="I86" s="459" t="s">
        <v>1787</v>
      </c>
      <c r="J86" s="459" t="s">
        <v>13842</v>
      </c>
      <c r="K86" s="460" t="s">
        <v>15644</v>
      </c>
      <c r="L86" s="460" t="s">
        <v>15645</v>
      </c>
      <c r="M86" s="460"/>
      <c r="N86" s="460"/>
      <c r="O86" s="460" t="s">
        <v>15646</v>
      </c>
      <c r="P86" s="461"/>
      <c r="Q86" s="462"/>
      <c r="R86" s="215" t="str">
        <f ca="1">IF(ISERROR($V86),"",OFFSET('Smelter Look-up'!$C$4,$V86-4,0)&amp;"")</f>
        <v>Jiangxi Xinsheng Tungsten Industry Co., Ltd.</v>
      </c>
      <c r="S86" s="222" t="str">
        <f t="shared" ca="1" si="12"/>
        <v>CN</v>
      </c>
      <c r="T86" s="222" t="str">
        <f ca="1">IF(B86="","",IF(ISERROR(MATCH($J86,SorP!$B$1:$B$6230,0)),"",INDIRECT("'SorP'!$A$"&amp;MATCH($J86,SorP!$B$1:$B$6230,0))))</f>
        <v>CN-JX</v>
      </c>
      <c r="U86" s="238"/>
      <c r="V86" s="270">
        <f>IF(C86="",NA(),MATCH($B86&amp;$C86,'Smelter Look-up'!$J:$J,0))</f>
        <v>579</v>
      </c>
      <c r="W86" s="271"/>
      <c r="X86" s="271">
        <f t="shared" si="13"/>
        <v>0</v>
      </c>
      <c r="Y86" s="271"/>
      <c r="Z86" s="271"/>
      <c r="AB86" s="273" t="str">
        <f t="shared" si="14"/>
        <v>TungstenJiangxi Xinsheng Tungsten Industry Co., Ltd.</v>
      </c>
    </row>
    <row r="87" spans="1:28" s="272" customFormat="1" ht="229.5">
      <c r="A87" s="214" t="s">
        <v>1857</v>
      </c>
      <c r="B87" s="215" t="s">
        <v>1133</v>
      </c>
      <c r="C87" s="457" t="s">
        <v>1856</v>
      </c>
      <c r="D87" s="457" t="s">
        <v>1856</v>
      </c>
      <c r="E87" s="215" t="s">
        <v>15638</v>
      </c>
      <c r="F87" s="215" t="s">
        <v>1857</v>
      </c>
      <c r="G87" s="215" t="s">
        <v>13459</v>
      </c>
      <c r="H87" s="458" t="s">
        <v>15647</v>
      </c>
      <c r="I87" s="459" t="s">
        <v>1858</v>
      </c>
      <c r="J87" s="459" t="s">
        <v>1624</v>
      </c>
      <c r="K87" s="460" t="s">
        <v>15648</v>
      </c>
      <c r="L87" s="460" t="s">
        <v>15649</v>
      </c>
      <c r="M87" s="460"/>
      <c r="N87" s="460"/>
      <c r="O87" s="460" t="s">
        <v>15650</v>
      </c>
      <c r="P87" s="461"/>
      <c r="Q87" s="462"/>
      <c r="R87" s="215" t="str">
        <f ca="1">IF(ISERROR($V87),"",OFFSET('Smelter Look-up'!$C$4,$V87-4,0)&amp;"")</f>
        <v>Niagara Refining LLC</v>
      </c>
      <c r="S87" s="222" t="str">
        <f t="shared" ca="1" si="12"/>
        <v>US</v>
      </c>
      <c r="T87" s="222" t="str">
        <f ca="1">IF(B87="","",IF(ISERROR(MATCH($J87,SorP!$B$1:$B$6230,0)),"",INDIRECT("'SorP'!$A$"&amp;MATCH($J87,SorP!$B$1:$B$6230,0))))</f>
        <v>US-NY</v>
      </c>
      <c r="U87" s="238"/>
      <c r="V87" s="270">
        <f>IF(C87="",NA(),MATCH($B87&amp;$C87,'Smelter Look-up'!$J:$J,0))</f>
        <v>590</v>
      </c>
      <c r="W87" s="271"/>
      <c r="X87" s="271">
        <f t="shared" si="13"/>
        <v>0</v>
      </c>
      <c r="Y87" s="271"/>
      <c r="Z87" s="271"/>
      <c r="AB87" s="273" t="str">
        <f t="shared" si="14"/>
        <v>TungstenNiagara Refining LLC</v>
      </c>
    </row>
    <row r="88" spans="1:28" s="272" customFormat="1" ht="293.25">
      <c r="A88" s="214" t="s">
        <v>1426</v>
      </c>
      <c r="B88" s="215" t="s">
        <v>1132</v>
      </c>
      <c r="C88" s="457" t="s">
        <v>1425</v>
      </c>
      <c r="D88" s="457" t="s">
        <v>1425</v>
      </c>
      <c r="E88" s="215" t="s">
        <v>15651</v>
      </c>
      <c r="F88" s="215" t="s">
        <v>1426</v>
      </c>
      <c r="G88" s="215" t="s">
        <v>13459</v>
      </c>
      <c r="H88" s="458" t="s">
        <v>15652</v>
      </c>
      <c r="I88" s="459" t="s">
        <v>1757</v>
      </c>
      <c r="J88" s="459" t="s">
        <v>1758</v>
      </c>
      <c r="K88" s="460" t="s">
        <v>15653</v>
      </c>
      <c r="L88" s="460" t="s">
        <v>15654</v>
      </c>
      <c r="M88" s="460"/>
      <c r="N88" s="460"/>
      <c r="O88" s="460" t="s">
        <v>15655</v>
      </c>
      <c r="P88" s="461"/>
      <c r="Q88" s="462"/>
      <c r="R88" s="215" t="str">
        <f ca="1">IF(ISERROR($V88),"",OFFSET('Smelter Look-up'!$C$4,$V88-4,0)&amp;"")</f>
        <v>KEMET de Mexico</v>
      </c>
      <c r="S88" s="222" t="str">
        <f t="shared" ca="1" si="12"/>
        <v>MX</v>
      </c>
      <c r="T88" s="222" t="str">
        <f ca="1">IF(B88="","",IF(ISERROR(MATCH($J88,SorP!$B$1:$B$6230,0)),"",INDIRECT("'SorP'!$A$"&amp;MATCH($J88,SorP!$B$1:$B$6230,0))))</f>
        <v>MX-TAM</v>
      </c>
      <c r="U88" s="238"/>
      <c r="V88" s="270">
        <f>IF(C88="",NA(),MATCH($B88&amp;$C88,'Smelter Look-up'!$J:$J,0))</f>
        <v>339</v>
      </c>
      <c r="W88" s="271"/>
      <c r="X88" s="271">
        <f t="shared" si="13"/>
        <v>0</v>
      </c>
      <c r="Y88" s="271"/>
      <c r="Z88" s="271"/>
      <c r="AB88" s="273" t="str">
        <f t="shared" si="14"/>
        <v>TantalumKEMET Blue Metals</v>
      </c>
    </row>
    <row r="89" spans="1:28" s="272" customFormat="1" ht="216.75">
      <c r="A89" s="214" t="s">
        <v>1428</v>
      </c>
      <c r="B89" s="215" t="s">
        <v>1133</v>
      </c>
      <c r="C89" s="457" t="s">
        <v>2570</v>
      </c>
      <c r="D89" s="457" t="s">
        <v>2570</v>
      </c>
      <c r="E89" s="215" t="s">
        <v>15656</v>
      </c>
      <c r="F89" s="215" t="s">
        <v>1428</v>
      </c>
      <c r="G89" s="215" t="s">
        <v>13459</v>
      </c>
      <c r="H89" s="458" t="s">
        <v>15657</v>
      </c>
      <c r="I89" s="459" t="s">
        <v>1761</v>
      </c>
      <c r="J89" s="459" t="s">
        <v>4284</v>
      </c>
      <c r="K89" s="460" t="s">
        <v>15658</v>
      </c>
      <c r="L89" s="460" t="s">
        <v>15659</v>
      </c>
      <c r="M89" s="460"/>
      <c r="N89" s="460"/>
      <c r="O89" s="460" t="s">
        <v>15660</v>
      </c>
      <c r="P89" s="461"/>
      <c r="Q89" s="462"/>
      <c r="R89" s="215" t="str">
        <f ca="1">IF(ISERROR($V89),"",OFFSET('Smelter Look-up'!$C$4,$V89-4,0)&amp;"")</f>
        <v>H.C. Starck Tungsten GmbH</v>
      </c>
      <c r="S89" s="222" t="str">
        <f t="shared" ca="1" si="12"/>
        <v>DE</v>
      </c>
      <c r="T89" s="222" t="str">
        <f ca="1">IF(B89="","",IF(ISERROR(MATCH($J89,SorP!$B$1:$B$6230,0)),"",INDIRECT("'SorP'!$A$"&amp;MATCH($J89,SorP!$B$1:$B$6230,0))))</f>
        <v>DE-NI</v>
      </c>
      <c r="U89" s="238"/>
      <c r="V89" s="270">
        <f>IF(C89="",NA(),MATCH($B89&amp;$C89,'Smelter Look-up'!$J:$J,0))</f>
        <v>564</v>
      </c>
      <c r="W89" s="271"/>
      <c r="X89" s="271">
        <f t="shared" si="13"/>
        <v>0</v>
      </c>
      <c r="Y89" s="271"/>
      <c r="Z89" s="271"/>
      <c r="AB89" s="273" t="str">
        <f t="shared" si="14"/>
        <v>TungstenH.C. Starck Tungsten GmbH</v>
      </c>
    </row>
    <row r="90" spans="1:28" s="272" customFormat="1" ht="229.5">
      <c r="A90" s="214" t="s">
        <v>1432</v>
      </c>
      <c r="B90" s="215" t="s">
        <v>1133</v>
      </c>
      <c r="C90" s="457" t="s">
        <v>14051</v>
      </c>
      <c r="D90" s="457" t="s">
        <v>14051</v>
      </c>
      <c r="E90" s="215" t="s">
        <v>15661</v>
      </c>
      <c r="F90" s="215" t="s">
        <v>1432</v>
      </c>
      <c r="G90" s="215" t="s">
        <v>13459</v>
      </c>
      <c r="H90" s="458" t="s">
        <v>15662</v>
      </c>
      <c r="I90" s="459" t="s">
        <v>1855</v>
      </c>
      <c r="J90" s="459" t="s">
        <v>12344</v>
      </c>
      <c r="K90" s="460" t="s">
        <v>15663</v>
      </c>
      <c r="L90" s="460" t="s">
        <v>15664</v>
      </c>
      <c r="M90" s="460"/>
      <c r="N90" s="460"/>
      <c r="O90" s="460" t="s">
        <v>15665</v>
      </c>
      <c r="P90" s="461"/>
      <c r="Q90" s="462"/>
      <c r="R90" s="215" t="str">
        <f ca="1">IF(ISERROR($V90),"",OFFSET('Smelter Look-up'!$C$4,$V90-4,0)&amp;"")</f>
        <v>Masan High-Tech Materials</v>
      </c>
      <c r="S90" s="222" t="str">
        <f t="shared" ca="1" si="12"/>
        <v>VN</v>
      </c>
      <c r="T90" s="222" t="str">
        <f ca="1">IF(B90="","",IF(ISERROR(MATCH($J90,SorP!$B$1:$B$6230,0)),"",INDIRECT("'SorP'!$A$"&amp;MATCH($J90,SorP!$B$1:$B$6230,0))))</f>
        <v>VN-69</v>
      </c>
      <c r="U90" s="238"/>
      <c r="V90" s="270">
        <f>IF(C90="",NA(),MATCH($B90&amp;$C90,'Smelter Look-up'!$J:$J,0))</f>
        <v>588</v>
      </c>
      <c r="W90" s="271"/>
      <c r="X90" s="271">
        <f t="shared" si="13"/>
        <v>0</v>
      </c>
      <c r="Y90" s="271"/>
      <c r="Z90" s="271"/>
      <c r="AB90" s="273" t="str">
        <f t="shared" si="14"/>
        <v>TungstenMasan Tungsten Chemical LLC (MTC)</v>
      </c>
    </row>
    <row r="91" spans="1:28" s="272" customFormat="1" ht="267.75">
      <c r="A91" s="214" t="s">
        <v>1416</v>
      </c>
      <c r="B91" s="215" t="s">
        <v>1132</v>
      </c>
      <c r="C91" s="457" t="s">
        <v>1415</v>
      </c>
      <c r="D91" s="457" t="s">
        <v>1415</v>
      </c>
      <c r="E91" s="215" t="s">
        <v>15666</v>
      </c>
      <c r="F91" s="215" t="s">
        <v>1416</v>
      </c>
      <c r="G91" s="215" t="s">
        <v>13459</v>
      </c>
      <c r="H91" s="458" t="s">
        <v>15667</v>
      </c>
      <c r="I91" s="459" t="s">
        <v>1759</v>
      </c>
      <c r="J91" s="459" t="s">
        <v>1760</v>
      </c>
      <c r="K91" s="460" t="s">
        <v>15668</v>
      </c>
      <c r="L91" s="460" t="s">
        <v>15669</v>
      </c>
      <c r="M91" s="460"/>
      <c r="N91" s="460"/>
      <c r="O91" s="460" t="s">
        <v>15670</v>
      </c>
      <c r="P91" s="461"/>
      <c r="Q91" s="462"/>
      <c r="R91" s="215" t="str">
        <f ca="1">IF(ISERROR($V91),"",OFFSET('Smelter Look-up'!$C$4,$V91-4,0)&amp;"")</f>
        <v>TANIOBIS Co., Ltd.</v>
      </c>
      <c r="S91" s="222" t="str">
        <f t="shared" ca="1" si="12"/>
        <v>TH</v>
      </c>
      <c r="T91" s="222" t="str">
        <f ca="1">IF(B91="","",IF(ISERROR(MATCH($J91,SorP!$B$1:$B$6230,0)),"",INDIRECT("'SorP'!$A$"&amp;MATCH($J91,SorP!$B$1:$B$6230,0))))</f>
        <v>TH-21</v>
      </c>
      <c r="U91" s="238"/>
      <c r="V91" s="270">
        <f>IF(C91="",NA(),MATCH($B91&amp;$C91,'Smelter Look-up'!$J:$J,0))</f>
        <v>326</v>
      </c>
      <c r="W91" s="271"/>
      <c r="X91" s="271">
        <f t="shared" si="13"/>
        <v>0</v>
      </c>
      <c r="Y91" s="271"/>
      <c r="Z91" s="271"/>
      <c r="AB91" s="273" t="str">
        <f t="shared" si="14"/>
        <v>TantalumH.C. Starck Co., Ltd.</v>
      </c>
    </row>
    <row r="92" spans="1:28" s="272" customFormat="1" ht="242.25">
      <c r="A92" s="214" t="s">
        <v>1860</v>
      </c>
      <c r="B92" s="215" t="s">
        <v>1133</v>
      </c>
      <c r="C92" s="457" t="s">
        <v>1859</v>
      </c>
      <c r="D92" s="457" t="s">
        <v>1859</v>
      </c>
      <c r="E92" s="215" t="s">
        <v>15624</v>
      </c>
      <c r="F92" s="215" t="s">
        <v>1860</v>
      </c>
      <c r="G92" s="215" t="s">
        <v>13459</v>
      </c>
      <c r="H92" s="458" t="s">
        <v>15671</v>
      </c>
      <c r="I92" s="459" t="s">
        <v>1861</v>
      </c>
      <c r="J92" s="459" t="s">
        <v>10236</v>
      </c>
      <c r="K92" s="460" t="s">
        <v>15672</v>
      </c>
      <c r="L92" s="460" t="s">
        <v>15673</v>
      </c>
      <c r="M92" s="460"/>
      <c r="N92" s="460"/>
      <c r="O92" s="460" t="s">
        <v>15674</v>
      </c>
      <c r="P92" s="461"/>
      <c r="Q92" s="462"/>
      <c r="R92" s="215" t="str">
        <f ca="1">IF(ISERROR($V92),"",OFFSET('Smelter Look-up'!$C$4,$V92-4,0)&amp;"")</f>
        <v>Hydrometallurg, JSC</v>
      </c>
      <c r="S92" s="222" t="str">
        <f t="shared" ca="1" si="12"/>
        <v>RU</v>
      </c>
      <c r="T92" s="222" t="str">
        <f ca="1">IF(B92="","",IF(ISERROR(MATCH($J92,SorP!$B$1:$B$6230,0)),"",INDIRECT("'SorP'!$A$"&amp;MATCH($J92,SorP!$B$1:$B$6230,0))))</f>
        <v>RU-KB</v>
      </c>
      <c r="U92" s="238"/>
      <c r="V92" s="270">
        <f>IF(C92="",NA(),MATCH($B92&amp;$C92,'Smelter Look-up'!$J:$J,0))</f>
        <v>571</v>
      </c>
      <c r="W92" s="271"/>
      <c r="X92" s="271">
        <f t="shared" si="13"/>
        <v>0</v>
      </c>
      <c r="Y92" s="271"/>
      <c r="Z92" s="271"/>
      <c r="AB92" s="273" t="str">
        <f t="shared" si="14"/>
        <v>TungstenHydrometallurg, JSC</v>
      </c>
    </row>
    <row r="93" spans="1:28" s="272" customFormat="1" ht="63.75">
      <c r="A93" s="214" t="s">
        <v>801</v>
      </c>
      <c r="B93" s="215" t="s">
        <v>1133</v>
      </c>
      <c r="C93" s="457" t="s">
        <v>150</v>
      </c>
      <c r="D93" s="457" t="s">
        <v>150</v>
      </c>
      <c r="E93" s="215" t="s">
        <v>15638</v>
      </c>
      <c r="F93" s="215" t="s">
        <v>801</v>
      </c>
      <c r="G93" s="215" t="s">
        <v>13459</v>
      </c>
      <c r="H93" s="458" t="s">
        <v>15675</v>
      </c>
      <c r="I93" s="459" t="s">
        <v>1844</v>
      </c>
      <c r="J93" s="459" t="s">
        <v>1769</v>
      </c>
      <c r="K93" s="460" t="s">
        <v>15676</v>
      </c>
      <c r="L93" s="460" t="s">
        <v>15677</v>
      </c>
      <c r="M93" s="460"/>
      <c r="N93" s="460"/>
      <c r="O93" s="460" t="s">
        <v>15678</v>
      </c>
      <c r="P93" s="461"/>
      <c r="Q93" s="462"/>
      <c r="R93" s="215" t="str">
        <f ca="1">IF(ISERROR($V93),"",OFFSET('Smelter Look-up'!$C$4,$V93-4,0)&amp;"")</f>
        <v>Kennametal Fallon</v>
      </c>
      <c r="S93" s="222" t="str">
        <f t="shared" ca="1" si="12"/>
        <v>US</v>
      </c>
      <c r="T93" s="222" t="str">
        <f ca="1">IF(B93="","",IF(ISERROR(MATCH($J93,SorP!$B$1:$B$6230,0)),"",INDIRECT("'SorP'!$A$"&amp;MATCH($J93,SorP!$B$1:$B$6230,0))))</f>
        <v>US-NV</v>
      </c>
      <c r="U93" s="238"/>
      <c r="V93" s="270">
        <f>IF(C93="",NA(),MATCH($B93&amp;$C93,'Smelter Look-up'!$J:$J,0))</f>
        <v>582</v>
      </c>
      <c r="W93" s="271"/>
      <c r="X93" s="271">
        <f t="shared" si="13"/>
        <v>0</v>
      </c>
      <c r="Y93" s="271"/>
      <c r="Z93" s="271"/>
      <c r="AB93" s="273" t="str">
        <f t="shared" si="14"/>
        <v>TungstenKennametal Fallon</v>
      </c>
    </row>
    <row r="94" spans="1:28" s="272" customFormat="1" ht="76.5">
      <c r="A94" s="214" t="s">
        <v>761</v>
      </c>
      <c r="B94" s="215" t="s">
        <v>1132</v>
      </c>
      <c r="C94" s="457" t="s">
        <v>13496</v>
      </c>
      <c r="D94" s="457" t="s">
        <v>13496</v>
      </c>
      <c r="E94" s="215" t="s">
        <v>15629</v>
      </c>
      <c r="F94" s="215" t="s">
        <v>761</v>
      </c>
      <c r="G94" s="215" t="s">
        <v>13459</v>
      </c>
      <c r="H94" s="458" t="s">
        <v>15679</v>
      </c>
      <c r="I94" s="459" t="s">
        <v>1744</v>
      </c>
      <c r="J94" s="459" t="s">
        <v>13846</v>
      </c>
      <c r="K94" s="460" t="s">
        <v>15680</v>
      </c>
      <c r="L94" s="460" t="s">
        <v>15681</v>
      </c>
      <c r="M94" s="460"/>
      <c r="N94" s="460"/>
      <c r="O94" s="460" t="s">
        <v>15682</v>
      </c>
      <c r="P94" s="461"/>
      <c r="Q94" s="462"/>
      <c r="R94" s="215" t="str">
        <f ca="1">IF(ISERROR($V94),"",OFFSET('Smelter Look-up'!$C$4,$V94-4,0)&amp;"")</f>
        <v>Yanling Jincheng Tantalum &amp; Niobium Co., Ltd.</v>
      </c>
      <c r="S94" s="222" t="str">
        <f t="shared" ca="1" si="12"/>
        <v>CN</v>
      </c>
      <c r="T94" s="222" t="str">
        <f ca="1">IF(B94="","",IF(ISERROR(MATCH($J94,SorP!$B$1:$B$6230,0)),"",INDIRECT("'SorP'!$A$"&amp;MATCH($J94,SorP!$B$1:$B$6230,0))))</f>
        <v>CN-HN</v>
      </c>
      <c r="U94" s="238"/>
      <c r="V94" s="270">
        <f>IF(C94="",NA(),MATCH($B94&amp;$C94,'Smelter Look-up'!$J:$J,0))</f>
        <v>378</v>
      </c>
      <c r="W94" s="271"/>
      <c r="X94" s="271">
        <f t="shared" si="13"/>
        <v>0</v>
      </c>
      <c r="Y94" s="271"/>
      <c r="Z94" s="271"/>
      <c r="AB94" s="273" t="str">
        <f t="shared" si="14"/>
        <v>TantalumYanling Jincheng Tantalum &amp; Niobium Co., Ltd.</v>
      </c>
    </row>
    <row r="95" spans="1:28" s="272" customFormat="1" ht="229.5">
      <c r="A95" s="214" t="s">
        <v>762</v>
      </c>
      <c r="B95" s="215" t="s">
        <v>1132</v>
      </c>
      <c r="C95" s="457" t="s">
        <v>1378</v>
      </c>
      <c r="D95" s="457" t="s">
        <v>1378</v>
      </c>
      <c r="E95" s="215" t="s">
        <v>15624</v>
      </c>
      <c r="F95" s="215" t="s">
        <v>762</v>
      </c>
      <c r="G95" s="215" t="s">
        <v>13459</v>
      </c>
      <c r="H95" s="458" t="s">
        <v>15683</v>
      </c>
      <c r="I95" s="459" t="s">
        <v>1745</v>
      </c>
      <c r="J95" s="459" t="s">
        <v>10218</v>
      </c>
      <c r="K95" s="460" t="s">
        <v>15684</v>
      </c>
      <c r="L95" s="460" t="s">
        <v>15685</v>
      </c>
      <c r="M95" s="460"/>
      <c r="N95" s="460"/>
      <c r="O95" s="460" t="s">
        <v>15686</v>
      </c>
      <c r="P95" s="461"/>
      <c r="Q95" s="462"/>
      <c r="R95" s="215" t="str">
        <f ca="1">IF(ISERROR($V95),"",OFFSET('Smelter Look-up'!$C$4,$V95-4,0)&amp;"")</f>
        <v>Solikamsk Magnesium Works OAO</v>
      </c>
      <c r="S95" s="222" t="str">
        <f t="shared" ca="1" si="12"/>
        <v>RU</v>
      </c>
      <c r="T95" s="222" t="str">
        <f ca="1">IF(B95="","",IF(ISERROR(MATCH($J95,SorP!$B$1:$B$6230,0)),"",INDIRECT("'SorP'!$A$"&amp;MATCH($J95,SorP!$B$1:$B$6230,0))))</f>
        <v>RU-PER</v>
      </c>
      <c r="U95" s="238"/>
      <c r="V95" s="270">
        <f>IF(C95="",NA(),MATCH($B95&amp;$C95,'Smelter Look-up'!$J:$J,0))</f>
        <v>364</v>
      </c>
      <c r="W95" s="271"/>
      <c r="X95" s="271">
        <f t="shared" si="13"/>
        <v>0</v>
      </c>
      <c r="Y95" s="271"/>
      <c r="Z95" s="271"/>
      <c r="AB95" s="273" t="str">
        <f t="shared" si="14"/>
        <v>TantalumSolikamsk Magnesium Works OAO</v>
      </c>
    </row>
    <row r="96" spans="1:28" s="272" customFormat="1" ht="63.75">
      <c r="A96" s="214" t="s">
        <v>803</v>
      </c>
      <c r="B96" s="215" t="s">
        <v>1133</v>
      </c>
      <c r="C96" s="457" t="s">
        <v>1383</v>
      </c>
      <c r="D96" s="457" t="s">
        <v>1383</v>
      </c>
      <c r="E96" s="215" t="s">
        <v>15629</v>
      </c>
      <c r="F96" s="215" t="s">
        <v>803</v>
      </c>
      <c r="G96" s="215" t="s">
        <v>13459</v>
      </c>
      <c r="H96" s="458" t="s">
        <v>15687</v>
      </c>
      <c r="I96" s="459" t="s">
        <v>1848</v>
      </c>
      <c r="J96" s="459" t="s">
        <v>13841</v>
      </c>
      <c r="K96" s="460" t="s">
        <v>15688</v>
      </c>
      <c r="L96" s="460" t="s">
        <v>15689</v>
      </c>
      <c r="M96" s="460"/>
      <c r="N96" s="460"/>
      <c r="O96" s="460" t="s">
        <v>15690</v>
      </c>
      <c r="P96" s="461"/>
      <c r="Q96" s="462"/>
      <c r="R96" s="215" t="str">
        <f ca="1">IF(ISERROR($V96),"",OFFSET('Smelter Look-up'!$C$4,$V96-4,0)&amp;"")</f>
        <v>Xiamen Tungsten Co., Ltd.</v>
      </c>
      <c r="S96" s="222" t="str">
        <f t="shared" ca="1" si="12"/>
        <v>CN</v>
      </c>
      <c r="T96" s="222" t="str">
        <f ca="1">IF(B96="","",IF(ISERROR(MATCH($J96,SorP!$B$1:$B$6230,0)),"",INDIRECT("'SorP'!$A$"&amp;MATCH($J96,SorP!$B$1:$B$6230,0))))</f>
        <v>CN-FJ</v>
      </c>
      <c r="U96" s="238"/>
      <c r="V96" s="270">
        <f>IF(C96="",NA(),MATCH($B96&amp;$C96,'Smelter Look-up'!$J:$J,0))</f>
        <v>605</v>
      </c>
      <c r="W96" s="271"/>
      <c r="X96" s="271">
        <f t="shared" si="13"/>
        <v>0</v>
      </c>
      <c r="Y96" s="271"/>
      <c r="Z96" s="271"/>
      <c r="AB96" s="273" t="str">
        <f t="shared" si="14"/>
        <v>TungstenXiamen Tungsten Co., Ltd.</v>
      </c>
    </row>
    <row r="97" spans="1:28" s="272" customFormat="1" ht="229.5">
      <c r="A97" s="214" t="s">
        <v>797</v>
      </c>
      <c r="B97" s="215" t="s">
        <v>1133</v>
      </c>
      <c r="C97" s="457" t="s">
        <v>2232</v>
      </c>
      <c r="D97" s="457" t="s">
        <v>2232</v>
      </c>
      <c r="E97" s="215" t="s">
        <v>15629</v>
      </c>
      <c r="F97" s="215" t="s">
        <v>797</v>
      </c>
      <c r="G97" s="215" t="s">
        <v>13459</v>
      </c>
      <c r="H97" s="458" t="s">
        <v>15691</v>
      </c>
      <c r="I97" s="459" t="s">
        <v>2150</v>
      </c>
      <c r="J97" s="459" t="s">
        <v>13846</v>
      </c>
      <c r="K97" s="460" t="s">
        <v>15692</v>
      </c>
      <c r="L97" s="460" t="s">
        <v>15693</v>
      </c>
      <c r="M97" s="460"/>
      <c r="N97" s="460"/>
      <c r="O97" s="460" t="s">
        <v>15694</v>
      </c>
      <c r="P97" s="461"/>
      <c r="Q97" s="462"/>
      <c r="R97" s="215" t="str">
        <f ca="1">IF(ISERROR($V97),"",OFFSET('Smelter Look-up'!$C$4,$V97-4,0)&amp;"")</f>
        <v>Hunan Chenzhou Mining Co., Ltd.</v>
      </c>
      <c r="S97" s="222" t="str">
        <f t="shared" ca="1" si="12"/>
        <v>CN</v>
      </c>
      <c r="T97" s="222" t="str">
        <f ca="1">IF(B97="","",IF(ISERROR(MATCH($J97,SorP!$B$1:$B$6230,0)),"",INDIRECT("'SorP'!$A$"&amp;MATCH($J97,SorP!$B$1:$B$6230,0))))</f>
        <v>CN-HN</v>
      </c>
      <c r="U97" s="238"/>
      <c r="V97" s="270">
        <f>IF(C97="",NA(),MATCH($B97&amp;$C97,'Smelter Look-up'!$J:$J,0))</f>
        <v>567</v>
      </c>
      <c r="W97" s="271"/>
      <c r="X97" s="271">
        <f t="shared" si="13"/>
        <v>0</v>
      </c>
      <c r="Y97" s="271"/>
      <c r="Z97" s="271"/>
      <c r="AB97" s="273" t="str">
        <f t="shared" si="14"/>
        <v>TungstenHunan Chenzhou Mining Co., Ltd.</v>
      </c>
    </row>
    <row r="98" spans="1:28" s="272" customFormat="1" ht="63.75">
      <c r="A98" s="214" t="s">
        <v>747</v>
      </c>
      <c r="B98" s="215" t="s">
        <v>1132</v>
      </c>
      <c r="C98" s="457" t="s">
        <v>2</v>
      </c>
      <c r="D98" s="457" t="s">
        <v>2</v>
      </c>
      <c r="E98" s="215" t="s">
        <v>15629</v>
      </c>
      <c r="F98" s="215" t="s">
        <v>747</v>
      </c>
      <c r="G98" s="215" t="s">
        <v>13459</v>
      </c>
      <c r="H98" s="458" t="s">
        <v>15695</v>
      </c>
      <c r="I98" s="459" t="s">
        <v>1597</v>
      </c>
      <c r="J98" s="459" t="s">
        <v>13846</v>
      </c>
      <c r="K98" s="460" t="s">
        <v>15696</v>
      </c>
      <c r="L98" s="460" t="s">
        <v>15697</v>
      </c>
      <c r="M98" s="460"/>
      <c r="N98" s="460"/>
      <c r="O98" s="460" t="s">
        <v>15698</v>
      </c>
      <c r="P98" s="461"/>
      <c r="Q98" s="462"/>
      <c r="R98" s="215" t="str">
        <f ca="1">IF(ISERROR($V98),"",OFFSET('Smelter Look-up'!$C$4,$V98-4,0)&amp;"")</f>
        <v>Changsha South Tantalum Niobium Co., Ltd.</v>
      </c>
      <c r="S98" s="222" t="str">
        <f t="shared" ca="1" si="12"/>
        <v>CN</v>
      </c>
      <c r="T98" s="222" t="str">
        <f ca="1">IF(B98="","",IF(ISERROR(MATCH($J98,SorP!$B$1:$B$6230,0)),"",INDIRECT("'SorP'!$A$"&amp;MATCH($J98,SorP!$B$1:$B$6230,0))))</f>
        <v>CN-HN</v>
      </c>
      <c r="U98" s="238"/>
      <c r="V98" s="270">
        <f>IF(C98="",NA(),MATCH($B98&amp;$C98,'Smelter Look-up'!$J:$J,0))</f>
        <v>316</v>
      </c>
      <c r="W98" s="271"/>
      <c r="X98" s="271">
        <f t="shared" si="13"/>
        <v>0</v>
      </c>
      <c r="Y98" s="271"/>
      <c r="Z98" s="271"/>
      <c r="AB98" s="273" t="str">
        <f t="shared" si="14"/>
        <v>TantalumChangsha South Tantalum Niobium Co., Ltd.</v>
      </c>
    </row>
    <row r="99" spans="1:28" s="272" customFormat="1" ht="255">
      <c r="A99" s="214" t="s">
        <v>796</v>
      </c>
      <c r="B99" s="215" t="s">
        <v>1133</v>
      </c>
      <c r="C99" s="457" t="s">
        <v>1</v>
      </c>
      <c r="D99" s="457" t="s">
        <v>1</v>
      </c>
      <c r="E99" s="215" t="s">
        <v>15638</v>
      </c>
      <c r="F99" s="215" t="s">
        <v>796</v>
      </c>
      <c r="G99" s="215" t="s">
        <v>13459</v>
      </c>
      <c r="H99" s="458" t="s">
        <v>15699</v>
      </c>
      <c r="I99" s="459" t="s">
        <v>1841</v>
      </c>
      <c r="J99" s="459" t="s">
        <v>1749</v>
      </c>
      <c r="K99" s="460" t="s">
        <v>15700</v>
      </c>
      <c r="L99" s="460" t="s">
        <v>15701</v>
      </c>
      <c r="M99" s="460"/>
      <c r="N99" s="460"/>
      <c r="O99" s="460" t="s">
        <v>15702</v>
      </c>
      <c r="P99" s="461"/>
      <c r="Q99" s="462"/>
      <c r="R99" s="215" t="str">
        <f ca="1">IF(ISERROR($V99),"",OFFSET('Smelter Look-up'!$C$4,$V99-4,0)&amp;"")</f>
        <v>Global Tungsten &amp; Powders Corp.</v>
      </c>
      <c r="S99" s="222" t="str">
        <f t="shared" ca="1" si="12"/>
        <v>US</v>
      </c>
      <c r="T99" s="222" t="str">
        <f ca="1">IF(B99="","",IF(ISERROR(MATCH($J99,SorP!$B$1:$B$6230,0)),"",INDIRECT("'SorP'!$A$"&amp;MATCH($J99,SorP!$B$1:$B$6230,0))))</f>
        <v>US-PA</v>
      </c>
      <c r="U99" s="238"/>
      <c r="V99" s="270">
        <f>IF(C99="",NA(),MATCH($B99&amp;$C99,'Smelter Look-up'!$J:$J,0))</f>
        <v>560</v>
      </c>
      <c r="W99" s="271"/>
      <c r="X99" s="271">
        <f t="shared" si="13"/>
        <v>0</v>
      </c>
      <c r="Y99" s="271"/>
      <c r="Z99" s="271"/>
      <c r="AB99" s="273" t="str">
        <f t="shared" si="14"/>
        <v>TungstenGlobal Tungsten &amp; Powders Corp.</v>
      </c>
    </row>
    <row r="100" spans="1:28" s="272" customFormat="1" ht="242.25">
      <c r="A100" s="214" t="s">
        <v>764</v>
      </c>
      <c r="B100" s="215" t="s">
        <v>1132</v>
      </c>
      <c r="C100" s="457" t="s">
        <v>1747</v>
      </c>
      <c r="D100" s="457" t="s">
        <v>1747</v>
      </c>
      <c r="E100" s="215" t="s">
        <v>15638</v>
      </c>
      <c r="F100" s="215" t="s">
        <v>764</v>
      </c>
      <c r="G100" s="215" t="s">
        <v>13459</v>
      </c>
      <c r="H100" s="458" t="s">
        <v>15703</v>
      </c>
      <c r="I100" s="459" t="s">
        <v>1748</v>
      </c>
      <c r="J100" s="459" t="s">
        <v>1749</v>
      </c>
      <c r="K100" s="460" t="s">
        <v>15704</v>
      </c>
      <c r="L100" s="460" t="s">
        <v>15705</v>
      </c>
      <c r="M100" s="460"/>
      <c r="N100" s="460"/>
      <c r="O100" s="460" t="s">
        <v>15706</v>
      </c>
      <c r="P100" s="461"/>
      <c r="Q100" s="462"/>
      <c r="R100" s="215" t="str">
        <f ca="1">IF(ISERROR($V100),"",OFFSET('Smelter Look-up'!$C$4,$V100-4,0)&amp;"")</f>
        <v>Telex Metals</v>
      </c>
      <c r="S100" s="222" t="str">
        <f t="shared" ca="1" si="12"/>
        <v>US</v>
      </c>
      <c r="T100" s="222" t="str">
        <f ca="1">IF(B100="","",IF(ISERROR(MATCH($J100,SorP!$B$1:$B$6230,0)),"",INDIRECT("'SorP'!$A$"&amp;MATCH($J100,SorP!$B$1:$B$6230,0))))</f>
        <v>US-PA</v>
      </c>
      <c r="U100" s="238"/>
      <c r="V100" s="270">
        <f>IF(C100="",NA(),MATCH($B100&amp;$C100,'Smelter Look-up'!$J:$J,0))</f>
        <v>372</v>
      </c>
      <c r="W100" s="271"/>
      <c r="X100" s="271">
        <f t="shared" si="13"/>
        <v>0</v>
      </c>
      <c r="Y100" s="271"/>
      <c r="Z100" s="271"/>
      <c r="AB100" s="273" t="str">
        <f t="shared" si="14"/>
        <v>TantalumTelex Metals</v>
      </c>
    </row>
    <row r="101" spans="1:28" s="272" customFormat="1" ht="280.5">
      <c r="A101" s="214" t="s">
        <v>1417</v>
      </c>
      <c r="B101" s="215" t="s">
        <v>1132</v>
      </c>
      <c r="C101" s="457" t="s">
        <v>2558</v>
      </c>
      <c r="D101" s="457" t="s">
        <v>2558</v>
      </c>
      <c r="E101" s="215" t="s">
        <v>15656</v>
      </c>
      <c r="F101" s="215" t="s">
        <v>1417</v>
      </c>
      <c r="G101" s="215" t="s">
        <v>13459</v>
      </c>
      <c r="H101" s="458" t="s">
        <v>15657</v>
      </c>
      <c r="I101" s="459" t="s">
        <v>1761</v>
      </c>
      <c r="J101" s="459" t="s">
        <v>4284</v>
      </c>
      <c r="K101" s="460" t="s">
        <v>15668</v>
      </c>
      <c r="L101" s="460" t="s">
        <v>15669</v>
      </c>
      <c r="M101" s="460"/>
      <c r="N101" s="460"/>
      <c r="O101" s="460" t="s">
        <v>15707</v>
      </c>
      <c r="P101" s="461"/>
      <c r="Q101" s="462"/>
      <c r="R101" s="215" t="str">
        <f ca="1">IF(ISERROR($V101),"",OFFSET('Smelter Look-up'!$C$4,$V101-4,0)&amp;"")</f>
        <v>TANIOBIS GmbH</v>
      </c>
      <c r="S101" s="222" t="str">
        <f t="shared" ca="1" si="12"/>
        <v>DE</v>
      </c>
      <c r="T101" s="222" t="str">
        <f ca="1">IF(B101="","",IF(ISERROR(MATCH($J101,SorP!$B$1:$B$6230,0)),"",INDIRECT("'SorP'!$A$"&amp;MATCH($J101,SorP!$B$1:$B$6230,0))))</f>
        <v>DE-NI</v>
      </c>
      <c r="U101" s="238"/>
      <c r="V101" s="270">
        <f>IF(C101="",NA(),MATCH($B101&amp;$C101,'Smelter Look-up'!$J:$J,0))</f>
        <v>331</v>
      </c>
      <c r="W101" s="271"/>
      <c r="X101" s="271">
        <f t="shared" si="13"/>
        <v>0</v>
      </c>
      <c r="Y101" s="271"/>
      <c r="Z101" s="271"/>
      <c r="AB101" s="273" t="str">
        <f t="shared" si="14"/>
        <v>TantalumH.C. Starck Tantalum and Niobium GmbH</v>
      </c>
    </row>
    <row r="102" spans="1:28" s="272" customFormat="1" ht="102">
      <c r="A102" s="214" t="s">
        <v>1421</v>
      </c>
      <c r="B102" s="215" t="s">
        <v>1132</v>
      </c>
      <c r="C102" s="457" t="s">
        <v>1420</v>
      </c>
      <c r="D102" s="457" t="s">
        <v>1420</v>
      </c>
      <c r="E102" s="215" t="s">
        <v>15638</v>
      </c>
      <c r="F102" s="215" t="s">
        <v>1421</v>
      </c>
      <c r="G102" s="215" t="s">
        <v>13459</v>
      </c>
      <c r="H102" s="458" t="s">
        <v>15708</v>
      </c>
      <c r="I102" s="459" t="s">
        <v>1764</v>
      </c>
      <c r="J102" s="459" t="s">
        <v>1632</v>
      </c>
      <c r="K102" s="460" t="s">
        <v>15709</v>
      </c>
      <c r="L102" s="460" t="s">
        <v>15710</v>
      </c>
      <c r="M102" s="460"/>
      <c r="N102" s="460"/>
      <c r="O102" s="460" t="s">
        <v>15711</v>
      </c>
      <c r="P102" s="461"/>
      <c r="Q102" s="462"/>
      <c r="R102" s="215" t="str">
        <f ca="1">IF(ISERROR($V102),"",OFFSET('Smelter Look-up'!$C$4,$V102-4,0)&amp;"")</f>
        <v>H.C. Starck Inc.</v>
      </c>
      <c r="S102" s="222" t="str">
        <f t="shared" ref="S102:S132" ca="1" si="15">IF(B102="","",IF(ISERROR(MATCH($E102,CL,0)),"Unknown",INDIRECT("'C'!$A$"&amp;MATCH($E102,CL,0)+1)))</f>
        <v>US</v>
      </c>
      <c r="T102" s="222" t="str">
        <f ca="1">IF(B102="","",IF(ISERROR(MATCH($J102,SorP!$B$1:$B$6230,0)),"",INDIRECT("'SorP'!$A$"&amp;MATCH($J102,SorP!$B$1:$B$6230,0))))</f>
        <v>US-MA</v>
      </c>
      <c r="U102" s="238"/>
      <c r="V102" s="270">
        <f>IF(C102="",NA(),MATCH($B102&amp;$C102,'Smelter Look-up'!$J:$J,0))</f>
        <v>328</v>
      </c>
      <c r="W102" s="271"/>
      <c r="X102" s="271">
        <f t="shared" ref="X102:X132" si="16">IF(AND(C102="Smelter not listed",OR(LEN(D102)=0,LEN(E102)=0)),1,0)</f>
        <v>0</v>
      </c>
      <c r="Y102" s="271"/>
      <c r="Z102" s="271"/>
      <c r="AB102" s="273" t="str">
        <f t="shared" ref="AB102:AB132" si="17">B102&amp;C102</f>
        <v>TantalumH.C. Starck Inc.</v>
      </c>
    </row>
    <row r="103" spans="1:28" s="272" customFormat="1" ht="25.5">
      <c r="A103" s="214" t="s">
        <v>1431</v>
      </c>
      <c r="B103" s="215" t="s">
        <v>1133</v>
      </c>
      <c r="C103" s="457" t="s">
        <v>1430</v>
      </c>
      <c r="D103" s="457" t="s">
        <v>1430</v>
      </c>
      <c r="E103" s="215" t="s">
        <v>15629</v>
      </c>
      <c r="F103" s="215" t="s">
        <v>1431</v>
      </c>
      <c r="G103" s="215" t="s">
        <v>13459</v>
      </c>
      <c r="H103" s="458" t="s">
        <v>15712</v>
      </c>
      <c r="I103" s="459" t="s">
        <v>1787</v>
      </c>
      <c r="J103" s="459" t="s">
        <v>13842</v>
      </c>
      <c r="K103" s="460" t="s">
        <v>15644</v>
      </c>
      <c r="L103" s="460" t="s">
        <v>15645</v>
      </c>
      <c r="M103" s="460"/>
      <c r="N103" s="460"/>
      <c r="O103" s="460" t="s">
        <v>15713</v>
      </c>
      <c r="P103" s="461"/>
      <c r="Q103" s="462"/>
      <c r="R103" s="215" t="str">
        <f ca="1">IF(ISERROR($V103),"",OFFSET('Smelter Look-up'!$C$4,$V103-4,0)&amp;"")</f>
        <v>Jiangwu H.C. Starck Tungsten Products Co., Ltd.</v>
      </c>
      <c r="S103" s="222" t="str">
        <f t="shared" ca="1" si="15"/>
        <v>CN</v>
      </c>
      <c r="T103" s="222" t="str">
        <f ca="1">IF(B103="","",IF(ISERROR(MATCH($J103,SorP!$B$1:$B$6230,0)),"",INDIRECT("'SorP'!$A$"&amp;MATCH($J103,SorP!$B$1:$B$6230,0))))</f>
        <v>CN-JX</v>
      </c>
      <c r="U103" s="238"/>
      <c r="V103" s="270">
        <f>IF(C103="",NA(),MATCH($B103&amp;$C103,'Smelter Look-up'!$J:$J,0))</f>
        <v>573</v>
      </c>
      <c r="W103" s="271"/>
      <c r="X103" s="271">
        <f t="shared" si="16"/>
        <v>0</v>
      </c>
      <c r="Y103" s="271"/>
      <c r="Z103" s="271"/>
      <c r="AB103" s="273" t="str">
        <f t="shared" si="17"/>
        <v>TungstenJiangwu H.C. Starck Tungsten Products Co., Ltd.</v>
      </c>
    </row>
    <row r="104" spans="1:28" s="272" customFormat="1" ht="280.5">
      <c r="A104" s="214" t="s">
        <v>763</v>
      </c>
      <c r="B104" s="215" t="s">
        <v>1132</v>
      </c>
      <c r="C104" s="457" t="s">
        <v>2476</v>
      </c>
      <c r="D104" s="457" t="s">
        <v>2476</v>
      </c>
      <c r="E104" s="215" t="s">
        <v>15714</v>
      </c>
      <c r="F104" s="215" t="s">
        <v>763</v>
      </c>
      <c r="G104" s="215" t="s">
        <v>13459</v>
      </c>
      <c r="H104" s="458" t="s">
        <v>15715</v>
      </c>
      <c r="I104" s="459" t="s">
        <v>1746</v>
      </c>
      <c r="J104" s="459" t="s">
        <v>1558</v>
      </c>
      <c r="K104" s="460" t="s">
        <v>15716</v>
      </c>
      <c r="L104" s="460" t="s">
        <v>15717</v>
      </c>
      <c r="M104" s="460"/>
      <c r="N104" s="460"/>
      <c r="O104" s="460" t="s">
        <v>15718</v>
      </c>
      <c r="P104" s="461"/>
      <c r="Q104" s="462"/>
      <c r="R104" s="215" t="str">
        <f ca="1">IF(ISERROR($V104),"",OFFSET('Smelter Look-up'!$C$4,$V104-4,0)&amp;"")</f>
        <v>Taki Chemical Co., Ltd.</v>
      </c>
      <c r="S104" s="222" t="str">
        <f t="shared" ca="1" si="15"/>
        <v>JP</v>
      </c>
      <c r="T104" s="222" t="str">
        <f ca="1">IF(B104="","",IF(ISERROR(MATCH($J104,SorP!$B$1:$B$6230,0)),"",INDIRECT("'SorP'!$A$"&amp;MATCH($J104,SorP!$B$1:$B$6230,0))))</f>
        <v>JP-28</v>
      </c>
      <c r="U104" s="238"/>
      <c r="V104" s="270">
        <f>IF(C104="",NA(),MATCH($B104&amp;$C104,'Smelter Look-up'!$J:$J,0))</f>
        <v>366</v>
      </c>
      <c r="W104" s="271"/>
      <c r="X104" s="271">
        <f t="shared" si="16"/>
        <v>0</v>
      </c>
      <c r="Y104" s="271"/>
      <c r="Z104" s="271"/>
      <c r="AB104" s="273" t="str">
        <f t="shared" si="17"/>
        <v>TantalumTaki Chemical Co., Ltd.</v>
      </c>
    </row>
    <row r="105" spans="1:28" s="272" customFormat="1" ht="38.25">
      <c r="A105" s="214" t="s">
        <v>1400</v>
      </c>
      <c r="B105" s="215" t="s">
        <v>1132</v>
      </c>
      <c r="C105" s="457" t="s">
        <v>2187</v>
      </c>
      <c r="D105" s="457" t="s">
        <v>2187</v>
      </c>
      <c r="E105" s="215" t="s">
        <v>15629</v>
      </c>
      <c r="F105" s="215" t="s">
        <v>1400</v>
      </c>
      <c r="G105" s="215" t="s">
        <v>13459</v>
      </c>
      <c r="H105" s="458" t="s">
        <v>15719</v>
      </c>
      <c r="I105" s="459" t="s">
        <v>1755</v>
      </c>
      <c r="J105" s="459" t="s">
        <v>13847</v>
      </c>
      <c r="K105" s="460" t="s">
        <v>15720</v>
      </c>
      <c r="L105" s="460" t="s">
        <v>15721</v>
      </c>
      <c r="M105" s="460"/>
      <c r="N105" s="460"/>
      <c r="O105" s="460" t="s">
        <v>15722</v>
      </c>
      <c r="P105" s="461"/>
      <c r="Q105" s="462"/>
      <c r="R105" s="215" t="str">
        <f ca="1">IF(ISERROR($V105),"",OFFSET('Smelter Look-up'!$C$4,$V105-4,0)&amp;"")</f>
        <v>XinXing HaoRong Electronic Material Co., Ltd.</v>
      </c>
      <c r="S105" s="222" t="str">
        <f t="shared" ca="1" si="15"/>
        <v>CN</v>
      </c>
      <c r="T105" s="222" t="str">
        <f ca="1">IF(B105="","",IF(ISERROR(MATCH($J105,SorP!$B$1:$B$6230,0)),"",INDIRECT("'SorP'!$A$"&amp;MATCH($J105,SorP!$B$1:$B$6230,0))))</f>
        <v>CN-GD</v>
      </c>
      <c r="U105" s="238"/>
      <c r="V105" s="270">
        <f>IF(C105="",NA(),MATCH($B105&amp;$C105,'Smelter Look-up'!$J:$J,0))</f>
        <v>376</v>
      </c>
      <c r="W105" s="271"/>
      <c r="X105" s="271">
        <f t="shared" si="16"/>
        <v>0</v>
      </c>
      <c r="Y105" s="271"/>
      <c r="Z105" s="271"/>
      <c r="AB105" s="273" t="str">
        <f t="shared" si="17"/>
        <v>TantalumXinXing HaoRong Electronic Material Co., Ltd.</v>
      </c>
    </row>
    <row r="106" spans="1:28" s="272" customFormat="1" ht="51">
      <c r="A106" s="214" t="s">
        <v>1770</v>
      </c>
      <c r="B106" s="215" t="s">
        <v>1132</v>
      </c>
      <c r="C106" s="457" t="s">
        <v>12646</v>
      </c>
      <c r="D106" s="457" t="s">
        <v>12646</v>
      </c>
      <c r="E106" s="215" t="s">
        <v>15723</v>
      </c>
      <c r="F106" s="215" t="s">
        <v>1770</v>
      </c>
      <c r="G106" s="215" t="s">
        <v>13459</v>
      </c>
      <c r="H106" s="458" t="s">
        <v>15724</v>
      </c>
      <c r="I106" s="459" t="s">
        <v>1732</v>
      </c>
      <c r="J106" s="459" t="s">
        <v>1771</v>
      </c>
      <c r="K106" s="460" t="s">
        <v>15725</v>
      </c>
      <c r="L106" s="460" t="s">
        <v>15726</v>
      </c>
      <c r="M106" s="460"/>
      <c r="N106" s="460"/>
      <c r="O106" s="460" t="s">
        <v>15727</v>
      </c>
      <c r="P106" s="461"/>
      <c r="Q106" s="462"/>
      <c r="R106" s="215" t="str">
        <f ca="1">IF(ISERROR($V106),"",OFFSET('Smelter Look-up'!$C$4,$V106-4,0)&amp;"")</f>
        <v>Resind Industria e Comercio Ltda.</v>
      </c>
      <c r="S106" s="222" t="str">
        <f t="shared" ca="1" si="15"/>
        <v>BR</v>
      </c>
      <c r="T106" s="222" t="str">
        <f ca="1">IF(B106="","",IF(ISERROR(MATCH($J106,SorP!$B$1:$B$6230,0)),"",INDIRECT("'SorP'!$A$"&amp;MATCH($J106,SorP!$B$1:$B$6230,0))))</f>
        <v>BR-MG</v>
      </c>
      <c r="U106" s="238"/>
      <c r="V106" s="270">
        <f>IF(C106="",NA(),MATCH($B106&amp;$C106,'Smelter Look-up'!$J:$J,0))</f>
        <v>359</v>
      </c>
      <c r="W106" s="271"/>
      <c r="X106" s="271">
        <f t="shared" si="16"/>
        <v>0</v>
      </c>
      <c r="Y106" s="271"/>
      <c r="Z106" s="271"/>
      <c r="AB106" s="273" t="str">
        <f t="shared" si="17"/>
        <v>TantalumResind Industria e Comercio Ltda.</v>
      </c>
    </row>
    <row r="107" spans="1:28" s="272" customFormat="1" ht="242.25">
      <c r="A107" s="214" t="s">
        <v>396</v>
      </c>
      <c r="B107" s="215" t="s">
        <v>1132</v>
      </c>
      <c r="C107" s="457" t="s">
        <v>3</v>
      </c>
      <c r="D107" s="457" t="s">
        <v>3</v>
      </c>
      <c r="E107" s="215" t="s">
        <v>15629</v>
      </c>
      <c r="F107" s="215" t="s">
        <v>396</v>
      </c>
      <c r="G107" s="215" t="s">
        <v>13459</v>
      </c>
      <c r="H107" s="458" t="s">
        <v>15728</v>
      </c>
      <c r="I107" s="459" t="s">
        <v>1752</v>
      </c>
      <c r="J107" s="459" t="s">
        <v>13846</v>
      </c>
      <c r="K107" s="460" t="s">
        <v>15729</v>
      </c>
      <c r="L107" s="460" t="s">
        <v>15730</v>
      </c>
      <c r="M107" s="460"/>
      <c r="N107" s="460"/>
      <c r="O107" s="460" t="s">
        <v>15731</v>
      </c>
      <c r="P107" s="461"/>
      <c r="Q107" s="462"/>
      <c r="R107" s="215" t="str">
        <f ca="1">IF(ISERROR($V107),"",OFFSET('Smelter Look-up'!$C$4,$V107-4,0)&amp;"")</f>
        <v>Hengyang King Xing Lifeng New Materials Co., Ltd.</v>
      </c>
      <c r="S107" s="222" t="str">
        <f t="shared" ca="1" si="15"/>
        <v>CN</v>
      </c>
      <c r="T107" s="222" t="str">
        <f ca="1">IF(B107="","",IF(ISERROR(MATCH($J107,SorP!$B$1:$B$6230,0)),"",INDIRECT("'SorP'!$A$"&amp;MATCH($J107,SorP!$B$1:$B$6230,0))))</f>
        <v>CN-HN</v>
      </c>
      <c r="U107" s="238"/>
      <c r="V107" s="270">
        <f>IF(C107="",NA(),MATCH($B107&amp;$C107,'Smelter Look-up'!$J:$J,0))</f>
        <v>332</v>
      </c>
      <c r="W107" s="271"/>
      <c r="X107" s="271">
        <f t="shared" si="16"/>
        <v>0</v>
      </c>
      <c r="Y107" s="271"/>
      <c r="Z107" s="271"/>
      <c r="AB107" s="273" t="str">
        <f t="shared" si="17"/>
        <v>TantalumHengyang King Xing Lifeng New Materials Co., Ltd.</v>
      </c>
    </row>
    <row r="108" spans="1:28" s="272" customFormat="1" ht="229.5">
      <c r="A108" s="214" t="s">
        <v>751</v>
      </c>
      <c r="B108" s="215" t="s">
        <v>1132</v>
      </c>
      <c r="C108" s="457" t="s">
        <v>750</v>
      </c>
      <c r="D108" s="457" t="s">
        <v>750</v>
      </c>
      <c r="E108" s="215" t="s">
        <v>15629</v>
      </c>
      <c r="F108" s="215" t="s">
        <v>751</v>
      </c>
      <c r="G108" s="215" t="s">
        <v>13459</v>
      </c>
      <c r="H108" s="458" t="s">
        <v>15732</v>
      </c>
      <c r="I108" s="459" t="s">
        <v>1730</v>
      </c>
      <c r="J108" s="459" t="s">
        <v>13847</v>
      </c>
      <c r="K108" s="460" t="s">
        <v>15733</v>
      </c>
      <c r="L108" s="460" t="s">
        <v>15734</v>
      </c>
      <c r="M108" s="460"/>
      <c r="N108" s="460"/>
      <c r="O108" s="460" t="s">
        <v>15735</v>
      </c>
      <c r="P108" s="461"/>
      <c r="Q108" s="462"/>
      <c r="R108" s="215" t="str">
        <f ca="1">IF(ISERROR($V108),"",OFFSET('Smelter Look-up'!$C$4,$V108-4,0)&amp;"")</f>
        <v>XIMEI RESOURCES (GUANGDONG) LIMITED</v>
      </c>
      <c r="S108" s="222" t="str">
        <f t="shared" ca="1" si="15"/>
        <v>CN</v>
      </c>
      <c r="T108" s="222" t="str">
        <f ca="1">IF(B108="","",IF(ISERROR(MATCH($J108,SorP!$B$1:$B$6230,0)),"",INDIRECT("'SorP'!$A$"&amp;MATCH($J108,SorP!$B$1:$B$6230,0))))</f>
        <v>CN-GD</v>
      </c>
      <c r="U108" s="238"/>
      <c r="V108" s="270">
        <f>IF(C108="",NA(),MATCH($B108&amp;$C108,'Smelter Look-up'!$J:$J,0))</f>
        <v>325</v>
      </c>
      <c r="W108" s="271"/>
      <c r="X108" s="271">
        <f t="shared" si="16"/>
        <v>0</v>
      </c>
      <c r="Y108" s="271"/>
      <c r="Z108" s="271"/>
      <c r="AB108" s="273" t="str">
        <f t="shared" si="17"/>
        <v>TantalumGuangdong Zhiyuan New Material Co., Ltd.</v>
      </c>
    </row>
    <row r="109" spans="1:28" s="272" customFormat="1" ht="38.25">
      <c r="A109" s="214" t="s">
        <v>795</v>
      </c>
      <c r="B109" s="215" t="s">
        <v>1133</v>
      </c>
      <c r="C109" s="457" t="s">
        <v>1379</v>
      </c>
      <c r="D109" s="457" t="s">
        <v>1379</v>
      </c>
      <c r="E109" s="215" t="s">
        <v>15629</v>
      </c>
      <c r="F109" s="215" t="s">
        <v>795</v>
      </c>
      <c r="G109" s="215" t="s">
        <v>13459</v>
      </c>
      <c r="H109" s="458" t="s">
        <v>15736</v>
      </c>
      <c r="I109" s="459" t="s">
        <v>1787</v>
      </c>
      <c r="J109" s="459" t="s">
        <v>13842</v>
      </c>
      <c r="K109" s="460" t="s">
        <v>15737</v>
      </c>
      <c r="L109" s="460" t="s">
        <v>15738</v>
      </c>
      <c r="M109" s="460"/>
      <c r="N109" s="460"/>
      <c r="O109" s="460" t="s">
        <v>15629</v>
      </c>
      <c r="P109" s="461"/>
      <c r="Q109" s="462"/>
      <c r="R109" s="215" t="str">
        <f ca="1">IF(ISERROR($V109),"",OFFSET('Smelter Look-up'!$C$4,$V109-4,0)&amp;"")</f>
        <v>Chongyi Zhangyuan Tungsten Co., Ltd.</v>
      </c>
      <c r="S109" s="222" t="str">
        <f t="shared" ca="1" si="15"/>
        <v>CN</v>
      </c>
      <c r="T109" s="222" t="str">
        <f ca="1">IF(B109="","",IF(ISERROR(MATCH($J109,SorP!$B$1:$B$6230,0)),"",INDIRECT("'SorP'!$A$"&amp;MATCH($J109,SorP!$B$1:$B$6230,0))))</f>
        <v>CN-JX</v>
      </c>
      <c r="U109" s="238"/>
      <c r="V109" s="270">
        <f>IF(C109="",NA(),MATCH($B109&amp;$C109,'Smelter Look-up'!$J:$J,0))</f>
        <v>550</v>
      </c>
      <c r="W109" s="271"/>
      <c r="X109" s="271">
        <f t="shared" si="16"/>
        <v>0</v>
      </c>
      <c r="Y109" s="271"/>
      <c r="Z109" s="271"/>
      <c r="AB109" s="273" t="str">
        <f t="shared" si="17"/>
        <v>TungstenChongyi Zhangyuan Tungsten Co., Ltd.</v>
      </c>
    </row>
    <row r="110" spans="1:28" s="272" customFormat="1" ht="216.75">
      <c r="A110" s="214" t="s">
        <v>800</v>
      </c>
      <c r="B110" s="215" t="s">
        <v>1133</v>
      </c>
      <c r="C110" s="457" t="s">
        <v>149</v>
      </c>
      <c r="D110" s="457" t="s">
        <v>149</v>
      </c>
      <c r="E110" s="215" t="s">
        <v>15629</v>
      </c>
      <c r="F110" s="215" t="s">
        <v>800</v>
      </c>
      <c r="G110" s="215" t="s">
        <v>13459</v>
      </c>
      <c r="H110" s="458" t="s">
        <v>15739</v>
      </c>
      <c r="I110" s="459" t="s">
        <v>1787</v>
      </c>
      <c r="J110" s="459" t="s">
        <v>13842</v>
      </c>
      <c r="K110" s="460" t="s">
        <v>15740</v>
      </c>
      <c r="L110" s="460" t="s">
        <v>15741</v>
      </c>
      <c r="M110" s="460"/>
      <c r="N110" s="460"/>
      <c r="O110" s="460" t="s">
        <v>15742</v>
      </c>
      <c r="P110" s="461"/>
      <c r="Q110" s="462"/>
      <c r="R110" s="215" t="str">
        <f ca="1">IF(ISERROR($V110),"",OFFSET('Smelter Look-up'!$C$4,$V110-4,0)&amp;"")</f>
        <v>Ganzhou Huaxing Tungsten Products Co., Ltd.</v>
      </c>
      <c r="S110" s="222" t="str">
        <f t="shared" ca="1" si="15"/>
        <v>CN</v>
      </c>
      <c r="T110" s="222" t="str">
        <f ca="1">IF(B110="","",IF(ISERROR(MATCH($J110,SorP!$B$1:$B$6230,0)),"",INDIRECT("'SorP'!$A$"&amp;MATCH($J110,SorP!$B$1:$B$6230,0))))</f>
        <v>CN-JX</v>
      </c>
      <c r="U110" s="238"/>
      <c r="V110" s="270">
        <f>IF(C110="",NA(),MATCH($B110&amp;$C110,'Smelter Look-up'!$J:$J,0))</f>
        <v>556</v>
      </c>
      <c r="W110" s="271"/>
      <c r="X110" s="271">
        <f t="shared" si="16"/>
        <v>0</v>
      </c>
      <c r="Y110" s="271"/>
      <c r="Z110" s="271"/>
      <c r="AB110" s="273" t="str">
        <f t="shared" si="17"/>
        <v>TungstenGanzhou Huaxing Tungsten Products Co., Ltd.</v>
      </c>
    </row>
    <row r="111" spans="1:28" s="272" customFormat="1" ht="242.25">
      <c r="A111" s="214" t="s">
        <v>755</v>
      </c>
      <c r="B111" s="215" t="s">
        <v>1132</v>
      </c>
      <c r="C111" s="457" t="s">
        <v>2168</v>
      </c>
      <c r="D111" s="457" t="s">
        <v>2168</v>
      </c>
      <c r="E111" s="215" t="s">
        <v>15743</v>
      </c>
      <c r="F111" s="215" t="s">
        <v>755</v>
      </c>
      <c r="G111" s="215" t="s">
        <v>13459</v>
      </c>
      <c r="H111" s="458" t="s">
        <v>15744</v>
      </c>
      <c r="I111" s="459" t="s">
        <v>1733</v>
      </c>
      <c r="J111" s="459" t="s">
        <v>1734</v>
      </c>
      <c r="K111" s="460" t="s">
        <v>15745</v>
      </c>
      <c r="L111" s="460" t="s">
        <v>15746</v>
      </c>
      <c r="M111" s="460"/>
      <c r="N111" s="460"/>
      <c r="O111" s="460" t="s">
        <v>15747</v>
      </c>
      <c r="P111" s="461"/>
      <c r="Q111" s="462"/>
      <c r="R111" s="215" t="str">
        <f ca="1">IF(ISERROR($V111),"",OFFSET('Smelter Look-up'!$C$4,$V111-4,0)&amp;"")</f>
        <v>Metallurgical Products India Pvt., Ltd.</v>
      </c>
      <c r="S111" s="222" t="str">
        <f t="shared" ca="1" si="15"/>
        <v>IN</v>
      </c>
      <c r="T111" s="222" t="str">
        <f ca="1">IF(B111="","",IF(ISERROR(MATCH($J111,SorP!$B$1:$B$6230,0)),"",INDIRECT("'SorP'!$A$"&amp;MATCH($J111,SorP!$B$1:$B$6230,0))))</f>
        <v>IN-MH</v>
      </c>
      <c r="U111" s="238"/>
      <c r="V111" s="270">
        <f>IF(C111="",NA(),MATCH($B111&amp;$C111,'Smelter Look-up'!$J:$J,0))</f>
        <v>344</v>
      </c>
      <c r="W111" s="271"/>
      <c r="X111" s="271">
        <f t="shared" si="16"/>
        <v>0</v>
      </c>
      <c r="Y111" s="271"/>
      <c r="Z111" s="271"/>
      <c r="AB111" s="273" t="str">
        <f t="shared" si="17"/>
        <v>TantalumMetallurgical Products India Pvt., Ltd.</v>
      </c>
    </row>
    <row r="112" spans="1:28" s="272" customFormat="1" ht="255">
      <c r="A112" s="214" t="s">
        <v>1419</v>
      </c>
      <c r="B112" s="215" t="s">
        <v>1132</v>
      </c>
      <c r="C112" s="457" t="s">
        <v>1418</v>
      </c>
      <c r="D112" s="457" t="s">
        <v>1418</v>
      </c>
      <c r="E112" s="215" t="s">
        <v>15656</v>
      </c>
      <c r="F112" s="215" t="s">
        <v>1419</v>
      </c>
      <c r="G112" s="215" t="s">
        <v>13459</v>
      </c>
      <c r="H112" s="458" t="s">
        <v>15748</v>
      </c>
      <c r="I112" s="459" t="s">
        <v>1763</v>
      </c>
      <c r="J112" s="459" t="s">
        <v>4262</v>
      </c>
      <c r="K112" s="460" t="s">
        <v>15749</v>
      </c>
      <c r="L112" s="460" t="s">
        <v>15750</v>
      </c>
      <c r="M112" s="460"/>
      <c r="N112" s="460"/>
      <c r="O112" s="460" t="s">
        <v>15751</v>
      </c>
      <c r="P112" s="461"/>
      <c r="Q112" s="462"/>
      <c r="R112" s="215" t="str">
        <f ca="1">IF(ISERROR($V112),"",OFFSET('Smelter Look-up'!$C$4,$V112-4,0)&amp;"")</f>
        <v>H.C. Starck Hermsdorf GmbH</v>
      </c>
      <c r="S112" s="222" t="str">
        <f t="shared" ca="1" si="15"/>
        <v>DE</v>
      </c>
      <c r="T112" s="222" t="str">
        <f ca="1">IF(B112="","",IF(ISERROR(MATCH($J112,SorP!$B$1:$B$6230,0)),"",INDIRECT("'SorP'!$A$"&amp;MATCH($J112,SorP!$B$1:$B$6230,0))))</f>
        <v>DE-TH</v>
      </c>
      <c r="U112" s="238"/>
      <c r="V112" s="270">
        <f>IF(C112="",NA(),MATCH($B112&amp;$C112,'Smelter Look-up'!$J:$J,0))</f>
        <v>327</v>
      </c>
      <c r="W112" s="271"/>
      <c r="X112" s="271">
        <f t="shared" si="16"/>
        <v>0</v>
      </c>
      <c r="Y112" s="271"/>
      <c r="Z112" s="271"/>
      <c r="AB112" s="273" t="str">
        <f t="shared" si="17"/>
        <v>TantalumH.C. Starck Hermsdorf GmbH</v>
      </c>
    </row>
    <row r="113" spans="1:28" s="272" customFormat="1" ht="51">
      <c r="A113" s="214" t="s">
        <v>2569</v>
      </c>
      <c r="B113" s="215" t="s">
        <v>1133</v>
      </c>
      <c r="C113" s="457" t="s">
        <v>13154</v>
      </c>
      <c r="D113" s="457" t="s">
        <v>13154</v>
      </c>
      <c r="E113" s="215" t="s">
        <v>15629</v>
      </c>
      <c r="F113" s="215" t="s">
        <v>2569</v>
      </c>
      <c r="G113" s="215" t="s">
        <v>13459</v>
      </c>
      <c r="H113" s="458" t="s">
        <v>15752</v>
      </c>
      <c r="I113" s="459" t="s">
        <v>1787</v>
      </c>
      <c r="J113" s="459" t="s">
        <v>13842</v>
      </c>
      <c r="K113" s="460" t="s">
        <v>15753</v>
      </c>
      <c r="L113" s="460" t="s">
        <v>15754</v>
      </c>
      <c r="M113" s="460"/>
      <c r="N113" s="460"/>
      <c r="O113" s="460" t="s">
        <v>15755</v>
      </c>
      <c r="P113" s="461"/>
      <c r="Q113" s="462"/>
      <c r="R113" s="215" t="str">
        <f ca="1">IF(ISERROR($V113),"",OFFSET('Smelter Look-up'!$C$4,$V113-4,0)&amp;"")</f>
        <v>Ganzhou Haichuang Tungsten Co., Ltd.</v>
      </c>
      <c r="S113" s="222" t="str">
        <f t="shared" ca="1" si="15"/>
        <v>CN</v>
      </c>
      <c r="T113" s="222" t="str">
        <f ca="1">IF(B113="","",IF(ISERROR(MATCH($J113,SorP!$B$1:$B$6230,0)),"",INDIRECT("'SorP'!$A$"&amp;MATCH($J113,SorP!$B$1:$B$6230,0))))</f>
        <v>CN-JX</v>
      </c>
      <c r="U113" s="238"/>
      <c r="V113" s="270">
        <f>IF(C113="",NA(),MATCH($B113&amp;$C113,'Smelter Look-up'!$J:$J,0))</f>
        <v>555</v>
      </c>
      <c r="W113" s="271"/>
      <c r="X113" s="271">
        <f t="shared" si="16"/>
        <v>0</v>
      </c>
      <c r="Y113" s="271"/>
      <c r="Z113" s="271"/>
      <c r="AB113" s="273" t="str">
        <f t="shared" si="17"/>
        <v>TungstenGanzhou Haichuang Tungsten Co., Ltd.</v>
      </c>
    </row>
    <row r="114" spans="1:28" s="272" customFormat="1" ht="38.25">
      <c r="A114" s="214" t="s">
        <v>2298</v>
      </c>
      <c r="B114" s="215" t="s">
        <v>1133</v>
      </c>
      <c r="C114" s="457" t="s">
        <v>2297</v>
      </c>
      <c r="D114" s="457" t="s">
        <v>2297</v>
      </c>
      <c r="E114" s="215" t="s">
        <v>15629</v>
      </c>
      <c r="F114" s="215" t="s">
        <v>2298</v>
      </c>
      <c r="G114" s="215" t="s">
        <v>13459</v>
      </c>
      <c r="H114" s="458" t="s">
        <v>15756</v>
      </c>
      <c r="I114" s="459" t="s">
        <v>1787</v>
      </c>
      <c r="J114" s="459" t="s">
        <v>13842</v>
      </c>
      <c r="K114" s="460" t="s">
        <v>15757</v>
      </c>
      <c r="L114" s="460" t="s">
        <v>15758</v>
      </c>
      <c r="M114" s="460"/>
      <c r="N114" s="460"/>
      <c r="O114" s="460" t="s">
        <v>15759</v>
      </c>
      <c r="P114" s="461"/>
      <c r="Q114" s="462"/>
      <c r="R114" s="215" t="str">
        <f ca="1">IF(ISERROR($V114),"",OFFSET('Smelter Look-up'!$C$4,$V114-4,0)&amp;"")</f>
        <v>Xinfeng Huarui Tungsten &amp; Molybdenum New Material Co., Ltd.</v>
      </c>
      <c r="S114" s="222" t="str">
        <f t="shared" ca="1" si="15"/>
        <v>CN</v>
      </c>
      <c r="T114" s="222" t="str">
        <f ca="1">IF(B114="","",IF(ISERROR(MATCH($J114,SorP!$B$1:$B$6230,0)),"",INDIRECT("'SorP'!$A$"&amp;MATCH($J114,SorP!$B$1:$B$6230,0))))</f>
        <v>CN-JX</v>
      </c>
      <c r="U114" s="238"/>
      <c r="V114" s="270">
        <f>IF(C114="",NA(),MATCH($B114&amp;$C114,'Smelter Look-up'!$J:$J,0))</f>
        <v>606</v>
      </c>
      <c r="W114" s="271"/>
      <c r="X114" s="271">
        <f t="shared" si="16"/>
        <v>0</v>
      </c>
      <c r="Y114" s="271"/>
      <c r="Z114" s="271"/>
      <c r="AB114" s="273" t="str">
        <f t="shared" si="17"/>
        <v>TungstenXinfeng Huarui Tungsten &amp; Molybdenum New Material Co., Ltd.</v>
      </c>
    </row>
    <row r="115" spans="1:28" s="272" customFormat="1" ht="51">
      <c r="A115" s="214" t="s">
        <v>757</v>
      </c>
      <c r="B115" s="215" t="s">
        <v>1132</v>
      </c>
      <c r="C115" s="457" t="s">
        <v>1230</v>
      </c>
      <c r="D115" s="457" t="s">
        <v>1230</v>
      </c>
      <c r="E115" s="215" t="s">
        <v>15714</v>
      </c>
      <c r="F115" s="215" t="s">
        <v>757</v>
      </c>
      <c r="G115" s="215" t="s">
        <v>13459</v>
      </c>
      <c r="H115" s="458" t="s">
        <v>15760</v>
      </c>
      <c r="I115" s="459" t="s">
        <v>1738</v>
      </c>
      <c r="J115" s="459" t="s">
        <v>1739</v>
      </c>
      <c r="K115" s="460" t="s">
        <v>15761</v>
      </c>
      <c r="L115" s="460" t="s">
        <v>15762</v>
      </c>
      <c r="M115" s="460"/>
      <c r="N115" s="460"/>
      <c r="O115" s="460" t="s">
        <v>15763</v>
      </c>
      <c r="P115" s="461"/>
      <c r="Q115" s="462"/>
      <c r="R115" s="215" t="str">
        <f ca="1">IF(ISERROR($V115),"",OFFSET('Smelter Look-up'!$C$4,$V115-4,0)&amp;"")</f>
        <v>Mitsui Mining and Smelting Co., Ltd.</v>
      </c>
      <c r="S115" s="222" t="str">
        <f t="shared" ca="1" si="15"/>
        <v>JP</v>
      </c>
      <c r="T115" s="222" t="str">
        <f ca="1">IF(B115="","",IF(ISERROR(MATCH($J115,SorP!$B$1:$B$6230,0)),"",INDIRECT("'SorP'!$A$"&amp;MATCH($J115,SorP!$B$1:$B$6230,0))))</f>
        <v>JP-40</v>
      </c>
      <c r="U115" s="238"/>
      <c r="V115" s="270">
        <f>IF(C115="",NA(),MATCH($B115&amp;$C115,'Smelter Look-up'!$J:$J,0))</f>
        <v>349</v>
      </c>
      <c r="W115" s="271"/>
      <c r="X115" s="271">
        <f t="shared" si="16"/>
        <v>0</v>
      </c>
      <c r="Y115" s="271"/>
      <c r="Z115" s="271"/>
      <c r="AB115" s="273" t="str">
        <f t="shared" si="17"/>
        <v>TantalumMitsui Mining and Smelting Co., Ltd.</v>
      </c>
    </row>
    <row r="116" spans="1:28" s="272" customFormat="1" ht="229.5">
      <c r="A116" s="214" t="s">
        <v>748</v>
      </c>
      <c r="B116" s="215" t="s">
        <v>1132</v>
      </c>
      <c r="C116" s="457" t="s">
        <v>1118</v>
      </c>
      <c r="D116" s="457" t="s">
        <v>1118</v>
      </c>
      <c r="E116" s="215" t="s">
        <v>15638</v>
      </c>
      <c r="F116" s="215" t="s">
        <v>748</v>
      </c>
      <c r="G116" s="215" t="s">
        <v>13459</v>
      </c>
      <c r="H116" s="458" t="s">
        <v>15764</v>
      </c>
      <c r="I116" s="459" t="s">
        <v>1727</v>
      </c>
      <c r="J116" s="459" t="s">
        <v>1706</v>
      </c>
      <c r="K116" s="460" t="s">
        <v>15765</v>
      </c>
      <c r="L116" s="460" t="s">
        <v>15766</v>
      </c>
      <c r="M116" s="460"/>
      <c r="N116" s="460"/>
      <c r="O116" s="460" t="s">
        <v>15767</v>
      </c>
      <c r="P116" s="461"/>
      <c r="Q116" s="462"/>
      <c r="R116" s="215" t="str">
        <f ca="1">IF(ISERROR($V116),"",OFFSET('Smelter Look-up'!$C$4,$V116-4,0)&amp;"")</f>
        <v>Exotech Inc.</v>
      </c>
      <c r="S116" s="222" t="str">
        <f t="shared" ca="1" si="15"/>
        <v>US</v>
      </c>
      <c r="T116" s="222" t="str">
        <f ca="1">IF(B116="","",IF(ISERROR(MATCH($J116,SorP!$B$1:$B$6230,0)),"",INDIRECT("'SorP'!$A$"&amp;MATCH($J116,SorP!$B$1:$B$6230,0))))</f>
        <v>US-FL</v>
      </c>
      <c r="U116" s="238"/>
      <c r="V116" s="270">
        <f>IF(C116="",NA(),MATCH($B116&amp;$C116,'Smelter Look-up'!$J:$J,0))</f>
        <v>319</v>
      </c>
      <c r="W116" s="271"/>
      <c r="X116" s="271">
        <f t="shared" si="16"/>
        <v>0</v>
      </c>
      <c r="Y116" s="271"/>
      <c r="Z116" s="271"/>
      <c r="AB116" s="273" t="str">
        <f t="shared" si="17"/>
        <v>TantalumExotech Inc.</v>
      </c>
    </row>
    <row r="117" spans="1:28" s="272" customFormat="1" ht="267.75">
      <c r="A117" s="214" t="s">
        <v>749</v>
      </c>
      <c r="B117" s="215" t="s">
        <v>1132</v>
      </c>
      <c r="C117" s="457" t="s">
        <v>45</v>
      </c>
      <c r="D117" s="457" t="s">
        <v>45</v>
      </c>
      <c r="E117" s="215" t="s">
        <v>15629</v>
      </c>
      <c r="F117" s="215" t="s">
        <v>749</v>
      </c>
      <c r="G117" s="215" t="s">
        <v>13459</v>
      </c>
      <c r="H117" s="458" t="s">
        <v>15768</v>
      </c>
      <c r="I117" s="459" t="s">
        <v>1728</v>
      </c>
      <c r="J117" s="459" t="s">
        <v>13847</v>
      </c>
      <c r="K117" s="460" t="s">
        <v>15769</v>
      </c>
      <c r="L117" s="460" t="s">
        <v>15770</v>
      </c>
      <c r="M117" s="460"/>
      <c r="N117" s="460"/>
      <c r="O117" s="460" t="s">
        <v>15771</v>
      </c>
      <c r="P117" s="461"/>
      <c r="Q117" s="462"/>
      <c r="R117" s="215" t="str">
        <f ca="1">IF(ISERROR($V117),"",OFFSET('Smelter Look-up'!$C$4,$V117-4,0)&amp;"")</f>
        <v>F&amp;X Electro-Materials Ltd.</v>
      </c>
      <c r="S117" s="222" t="str">
        <f t="shared" ca="1" si="15"/>
        <v>CN</v>
      </c>
      <c r="T117" s="222" t="str">
        <f ca="1">IF(B117="","",IF(ISERROR(MATCH($J117,SorP!$B$1:$B$6230,0)),"",INDIRECT("'SorP'!$A$"&amp;MATCH($J117,SorP!$B$1:$B$6230,0))))</f>
        <v>CN-GD</v>
      </c>
      <c r="U117" s="238"/>
      <c r="V117" s="270">
        <f>IF(C117="",NA(),MATCH($B117&amp;$C117,'Smelter Look-up'!$J:$J,0))</f>
        <v>321</v>
      </c>
      <c r="W117" s="271"/>
      <c r="X117" s="271">
        <f t="shared" si="16"/>
        <v>0</v>
      </c>
      <c r="Y117" s="271"/>
      <c r="Z117" s="271"/>
      <c r="AB117" s="273" t="str">
        <f t="shared" si="17"/>
        <v>TantalumF&amp;X Electro-Materials Ltd.</v>
      </c>
    </row>
    <row r="118" spans="1:28" s="272" customFormat="1" ht="140.25">
      <c r="A118" s="214" t="s">
        <v>802</v>
      </c>
      <c r="B118" s="215" t="s">
        <v>1133</v>
      </c>
      <c r="C118" s="457" t="s">
        <v>2575</v>
      </c>
      <c r="D118" s="457" t="s">
        <v>2575</v>
      </c>
      <c r="E118" s="215" t="s">
        <v>15772</v>
      </c>
      <c r="F118" s="215" t="s">
        <v>802</v>
      </c>
      <c r="G118" s="215" t="s">
        <v>13459</v>
      </c>
      <c r="H118" s="458" t="s">
        <v>15773</v>
      </c>
      <c r="I118" s="459" t="s">
        <v>1845</v>
      </c>
      <c r="J118" s="459" t="s">
        <v>2847</v>
      </c>
      <c r="K118" s="460" t="s">
        <v>15774</v>
      </c>
      <c r="L118" s="460" t="s">
        <v>15775</v>
      </c>
      <c r="M118" s="460"/>
      <c r="N118" s="460"/>
      <c r="O118" s="460" t="s">
        <v>15776</v>
      </c>
      <c r="P118" s="461"/>
      <c r="Q118" s="462"/>
      <c r="R118" s="215" t="str">
        <f ca="1">IF(ISERROR($V118),"",OFFSET('Smelter Look-up'!$C$4,$V118-4,0)&amp;"")</f>
        <v>Wolfram Bergbau und Hutten AG</v>
      </c>
      <c r="S118" s="222" t="str">
        <f t="shared" ca="1" si="15"/>
        <v>AT</v>
      </c>
      <c r="T118" s="222" t="str">
        <f ca="1">IF(B118="","",IF(ISERROR(MATCH($J118,SorP!$B$1:$B$6230,0)),"",INDIRECT("'SorP'!$A$"&amp;MATCH($J118,SorP!$B$1:$B$6230,0))))</f>
        <v>AT-6</v>
      </c>
      <c r="U118" s="238"/>
      <c r="V118" s="270">
        <f>IF(C118="",NA(),MATCH($B118&amp;$C118,'Smelter Look-up'!$J:$J,0))</f>
        <v>600</v>
      </c>
      <c r="W118" s="271"/>
      <c r="X118" s="271">
        <f t="shared" si="16"/>
        <v>0</v>
      </c>
      <c r="Y118" s="271"/>
      <c r="Z118" s="271"/>
      <c r="AB118" s="273" t="str">
        <f t="shared" si="17"/>
        <v>TungstenWolfram Bergbau und Hutten AG</v>
      </c>
    </row>
    <row r="119" spans="1:28" s="272" customFormat="1" ht="63.75">
      <c r="A119" s="214" t="s">
        <v>141</v>
      </c>
      <c r="B119" s="215" t="s">
        <v>1133</v>
      </c>
      <c r="C119" s="457" t="s">
        <v>152</v>
      </c>
      <c r="D119" s="457" t="s">
        <v>152</v>
      </c>
      <c r="E119" s="215" t="s">
        <v>15629</v>
      </c>
      <c r="F119" s="215" t="s">
        <v>141</v>
      </c>
      <c r="G119" s="215" t="s">
        <v>13459</v>
      </c>
      <c r="H119" s="458" t="s">
        <v>15777</v>
      </c>
      <c r="I119" s="459" t="s">
        <v>1787</v>
      </c>
      <c r="J119" s="459" t="s">
        <v>13842</v>
      </c>
      <c r="K119" s="460" t="s">
        <v>15778</v>
      </c>
      <c r="L119" s="460" t="s">
        <v>15779</v>
      </c>
      <c r="M119" s="460"/>
      <c r="N119" s="460"/>
      <c r="O119" s="460" t="s">
        <v>15780</v>
      </c>
      <c r="P119" s="461"/>
      <c r="Q119" s="462"/>
      <c r="R119" s="215" t="str">
        <f ca="1">IF(ISERROR($V119),"",OFFSET('Smelter Look-up'!$C$4,$V119-4,0)&amp;"")</f>
        <v>Jiangxi Yaosheng Tungsten Co., Ltd.</v>
      </c>
      <c r="S119" s="222" t="str">
        <f t="shared" ca="1" si="15"/>
        <v>CN</v>
      </c>
      <c r="T119" s="222" t="str">
        <f ca="1">IF(B119="","",IF(ISERROR(MATCH($J119,SorP!$B$1:$B$6230,0)),"",INDIRECT("'SorP'!$A$"&amp;MATCH($J119,SorP!$B$1:$B$6230,0))))</f>
        <v>CN-JX</v>
      </c>
      <c r="U119" s="238"/>
      <c r="V119" s="270">
        <f>IF(C119="",NA(),MATCH($B119&amp;$C119,'Smelter Look-up'!$J:$J,0))</f>
        <v>580</v>
      </c>
      <c r="W119" s="271"/>
      <c r="X119" s="271">
        <f t="shared" si="16"/>
        <v>0</v>
      </c>
      <c r="Y119" s="271"/>
      <c r="Z119" s="271"/>
      <c r="AB119" s="273" t="str">
        <f t="shared" si="17"/>
        <v>TungstenJiangxi Yaosheng Tungsten Co., Ltd.</v>
      </c>
    </row>
    <row r="120" spans="1:28" s="272" customFormat="1" ht="204">
      <c r="A120" s="214" t="s">
        <v>393</v>
      </c>
      <c r="B120" s="215" t="s">
        <v>1133</v>
      </c>
      <c r="C120" s="457" t="s">
        <v>392</v>
      </c>
      <c r="D120" s="457" t="s">
        <v>392</v>
      </c>
      <c r="E120" s="215" t="s">
        <v>15629</v>
      </c>
      <c r="F120" s="215" t="s">
        <v>393</v>
      </c>
      <c r="G120" s="215" t="s">
        <v>13459</v>
      </c>
      <c r="H120" s="458" t="s">
        <v>15781</v>
      </c>
      <c r="I120" s="459" t="s">
        <v>1787</v>
      </c>
      <c r="J120" s="459" t="s">
        <v>13842</v>
      </c>
      <c r="K120" s="460" t="s">
        <v>15782</v>
      </c>
      <c r="L120" s="460" t="s">
        <v>15783</v>
      </c>
      <c r="M120" s="460"/>
      <c r="N120" s="460"/>
      <c r="O120" s="460" t="s">
        <v>15784</v>
      </c>
      <c r="P120" s="461"/>
      <c r="Q120" s="462"/>
      <c r="R120" s="215" t="str">
        <f ca="1">IF(ISERROR($V120),"",OFFSET('Smelter Look-up'!$C$4,$V120-4,0)&amp;"")</f>
        <v>Ganzhou Seadragon W &amp; Mo Co., Ltd.</v>
      </c>
      <c r="S120" s="222" t="str">
        <f t="shared" ca="1" si="15"/>
        <v>CN</v>
      </c>
      <c r="T120" s="222" t="str">
        <f ca="1">IF(B120="","",IF(ISERROR(MATCH($J120,SorP!$B$1:$B$6230,0)),"",INDIRECT("'SorP'!$A$"&amp;MATCH($J120,SorP!$B$1:$B$6230,0))))</f>
        <v>CN-JX</v>
      </c>
      <c r="U120" s="238"/>
      <c r="V120" s="270">
        <f>IF(C120="",NA(),MATCH($B120&amp;$C120,'Smelter Look-up'!$J:$J,0))</f>
        <v>558</v>
      </c>
      <c r="W120" s="271"/>
      <c r="X120" s="271">
        <f t="shared" si="16"/>
        <v>0</v>
      </c>
      <c r="Y120" s="271"/>
      <c r="Z120" s="271"/>
      <c r="AB120" s="273" t="str">
        <f t="shared" si="17"/>
        <v>TungstenGanzhou Seadragon W &amp; Mo Co., Ltd.</v>
      </c>
    </row>
    <row r="121" spans="1:28" s="272" customFormat="1" ht="51">
      <c r="A121" s="214" t="s">
        <v>1396</v>
      </c>
      <c r="B121" s="215" t="s">
        <v>1132</v>
      </c>
      <c r="C121" s="457" t="s">
        <v>1395</v>
      </c>
      <c r="D121" s="457" t="s">
        <v>1395</v>
      </c>
      <c r="E121" s="215" t="s">
        <v>15638</v>
      </c>
      <c r="F121" s="215" t="s">
        <v>1396</v>
      </c>
      <c r="G121" s="215" t="s">
        <v>13459</v>
      </c>
      <c r="H121" s="458" t="s">
        <v>15785</v>
      </c>
      <c r="I121" s="459" t="s">
        <v>1753</v>
      </c>
      <c r="J121" s="459" t="s">
        <v>1754</v>
      </c>
      <c r="K121" s="460" t="s">
        <v>15786</v>
      </c>
      <c r="L121" s="460" t="s">
        <v>15787</v>
      </c>
      <c r="M121" s="460"/>
      <c r="N121" s="460"/>
      <c r="O121" s="460" t="s">
        <v>15788</v>
      </c>
      <c r="P121" s="461"/>
      <c r="Q121" s="462"/>
      <c r="R121" s="215" t="str">
        <f ca="1">IF(ISERROR($V121),"",OFFSET('Smelter Look-up'!$C$4,$V121-4,0)&amp;"")</f>
        <v>D Block Metals, LLC</v>
      </c>
      <c r="S121" s="222" t="str">
        <f t="shared" ca="1" si="15"/>
        <v>US</v>
      </c>
      <c r="T121" s="222" t="str">
        <f ca="1">IF(B121="","",IF(ISERROR(MATCH($J121,SorP!$B$1:$B$6230,0)),"",INDIRECT("'SorP'!$A$"&amp;MATCH($J121,SorP!$B$1:$B$6230,0))))</f>
        <v>US-NC</v>
      </c>
      <c r="U121" s="238"/>
      <c r="V121" s="270">
        <f>IF(C121="",NA(),MATCH($B121&amp;$C121,'Smelter Look-up'!$J:$J,0))</f>
        <v>318</v>
      </c>
      <c r="W121" s="271"/>
      <c r="X121" s="271">
        <f t="shared" si="16"/>
        <v>0</v>
      </c>
      <c r="Y121" s="271"/>
      <c r="Z121" s="271"/>
      <c r="AB121" s="273" t="str">
        <f t="shared" si="17"/>
        <v>TantalumD Block Metals, LLC</v>
      </c>
    </row>
    <row r="122" spans="1:28" s="272" customFormat="1" ht="204">
      <c r="A122" s="214" t="s">
        <v>144</v>
      </c>
      <c r="B122" s="215" t="s">
        <v>1133</v>
      </c>
      <c r="C122" s="457" t="s">
        <v>155</v>
      </c>
      <c r="D122" s="457" t="s">
        <v>155</v>
      </c>
      <c r="E122" s="215" t="s">
        <v>15629</v>
      </c>
      <c r="F122" s="215" t="s">
        <v>144</v>
      </c>
      <c r="G122" s="215" t="s">
        <v>13459</v>
      </c>
      <c r="H122" s="458" t="s">
        <v>15789</v>
      </c>
      <c r="I122" s="459" t="s">
        <v>1851</v>
      </c>
      <c r="J122" s="459" t="s">
        <v>13851</v>
      </c>
      <c r="K122" s="460" t="s">
        <v>15688</v>
      </c>
      <c r="L122" s="460" t="s">
        <v>15689</v>
      </c>
      <c r="M122" s="460"/>
      <c r="N122" s="460"/>
      <c r="O122" s="460" t="s">
        <v>15790</v>
      </c>
      <c r="P122" s="461"/>
      <c r="Q122" s="462"/>
      <c r="R122" s="215" t="str">
        <f ca="1">IF(ISERROR($V122),"",OFFSET('Smelter Look-up'!$C$4,$V122-4,0)&amp;"")</f>
        <v>Malipo Haiyu Tungsten Co., Ltd.</v>
      </c>
      <c r="S122" s="222" t="str">
        <f t="shared" ca="1" si="15"/>
        <v>CN</v>
      </c>
      <c r="T122" s="222" t="str">
        <f ca="1">IF(B122="","",IF(ISERROR(MATCH($J122,SorP!$B$1:$B$6230,0)),"",INDIRECT("'SorP'!$A$"&amp;MATCH($J122,SorP!$B$1:$B$6230,0))))</f>
        <v>CN-YN</v>
      </c>
      <c r="U122" s="238"/>
      <c r="V122" s="270">
        <f>IF(C122="",NA(),MATCH($B122&amp;$C122,'Smelter Look-up'!$J:$J,0))</f>
        <v>586</v>
      </c>
      <c r="W122" s="271"/>
      <c r="X122" s="271">
        <f t="shared" si="16"/>
        <v>0</v>
      </c>
      <c r="Y122" s="271"/>
      <c r="Z122" s="271"/>
      <c r="AB122" s="273" t="str">
        <f t="shared" si="17"/>
        <v>TungstenMalipo Haiyu Tungsten Co., Ltd.</v>
      </c>
    </row>
    <row r="123" spans="1:28" s="272" customFormat="1" ht="280.5">
      <c r="A123" s="214" t="s">
        <v>1412</v>
      </c>
      <c r="B123" s="215" t="s">
        <v>1132</v>
      </c>
      <c r="C123" s="457" t="s">
        <v>1411</v>
      </c>
      <c r="D123" s="457" t="s">
        <v>1411</v>
      </c>
      <c r="E123" s="215" t="s">
        <v>15714</v>
      </c>
      <c r="F123" s="215" t="s">
        <v>1412</v>
      </c>
      <c r="G123" s="215" t="s">
        <v>13459</v>
      </c>
      <c r="H123" s="458" t="s">
        <v>15791</v>
      </c>
      <c r="I123" s="459" t="s">
        <v>1768</v>
      </c>
      <c r="J123" s="459" t="s">
        <v>1561</v>
      </c>
      <c r="K123" s="460" t="s">
        <v>15792</v>
      </c>
      <c r="L123" s="460" t="s">
        <v>15793</v>
      </c>
      <c r="M123" s="460"/>
      <c r="N123" s="460"/>
      <c r="O123" s="460" t="s">
        <v>15794</v>
      </c>
      <c r="P123" s="461"/>
      <c r="Q123" s="462"/>
      <c r="R123" s="215" t="str">
        <f ca="1">IF(ISERROR($V123),"",OFFSET('Smelter Look-up'!$C$4,$V123-4,0)&amp;"")</f>
        <v>Global Advanced Metals Aizu</v>
      </c>
      <c r="S123" s="222" t="str">
        <f t="shared" ca="1" si="15"/>
        <v>JP</v>
      </c>
      <c r="T123" s="222" t="str">
        <f ca="1">IF(B123="","",IF(ISERROR(MATCH($J123,SorP!$B$1:$B$6230,0)),"",INDIRECT("'SorP'!$A$"&amp;MATCH($J123,SorP!$B$1:$B$6230,0))))</f>
        <v>JP-07</v>
      </c>
      <c r="U123" s="238"/>
      <c r="V123" s="270">
        <f>IF(C123="",NA(),MATCH($B123&amp;$C123,'Smelter Look-up'!$J:$J,0))</f>
        <v>323</v>
      </c>
      <c r="W123" s="271"/>
      <c r="X123" s="271">
        <f t="shared" si="16"/>
        <v>0</v>
      </c>
      <c r="Y123" s="271"/>
      <c r="Z123" s="271"/>
      <c r="AB123" s="273" t="str">
        <f t="shared" si="17"/>
        <v>TantalumGlobal Advanced Metals Aizu</v>
      </c>
    </row>
    <row r="124" spans="1:28" s="272" customFormat="1" ht="204">
      <c r="A124" s="214" t="s">
        <v>794</v>
      </c>
      <c r="B124" s="215" t="s">
        <v>1133</v>
      </c>
      <c r="C124" s="457" t="s">
        <v>1380</v>
      </c>
      <c r="D124" s="457" t="s">
        <v>1380</v>
      </c>
      <c r="E124" s="215" t="s">
        <v>15629</v>
      </c>
      <c r="F124" s="215" t="s">
        <v>794</v>
      </c>
      <c r="G124" s="215" t="s">
        <v>13459</v>
      </c>
      <c r="H124" s="458" t="s">
        <v>15795</v>
      </c>
      <c r="I124" s="459" t="s">
        <v>1839</v>
      </c>
      <c r="J124" s="459" t="s">
        <v>13847</v>
      </c>
      <c r="K124" s="460" t="s">
        <v>15796</v>
      </c>
      <c r="L124" s="460" t="s">
        <v>15797</v>
      </c>
      <c r="M124" s="460"/>
      <c r="N124" s="460"/>
      <c r="O124" s="460" t="s">
        <v>15798</v>
      </c>
      <c r="P124" s="461"/>
      <c r="Q124" s="462"/>
      <c r="R124" s="215" t="str">
        <f ca="1">IF(ISERROR($V124),"",OFFSET('Smelter Look-up'!$C$4,$V124-4,0)&amp;"")</f>
        <v>Guangdong Xianglu Tungsten Co., Ltd.</v>
      </c>
      <c r="S124" s="222" t="str">
        <f t="shared" ca="1" si="15"/>
        <v>CN</v>
      </c>
      <c r="T124" s="222" t="str">
        <f ca="1">IF(B124="","",IF(ISERROR(MATCH($J124,SorP!$B$1:$B$6230,0)),"",INDIRECT("'SorP'!$A$"&amp;MATCH($J124,SorP!$B$1:$B$6230,0))))</f>
        <v>CN-GD</v>
      </c>
      <c r="U124" s="238"/>
      <c r="V124" s="270">
        <f>IF(C124="",NA(),MATCH($B124&amp;$C124,'Smelter Look-up'!$J:$J,0))</f>
        <v>562</v>
      </c>
      <c r="W124" s="271"/>
      <c r="X124" s="271">
        <f t="shared" si="16"/>
        <v>0</v>
      </c>
      <c r="Y124" s="271"/>
      <c r="Z124" s="271"/>
      <c r="AB124" s="273" t="str">
        <f t="shared" si="17"/>
        <v>TungstenGuangdong Xianglu Tungsten Co., Ltd.</v>
      </c>
    </row>
    <row r="125" spans="1:28" s="272" customFormat="1" ht="229.5">
      <c r="A125" s="214" t="s">
        <v>799</v>
      </c>
      <c r="B125" s="215" t="s">
        <v>1133</v>
      </c>
      <c r="C125" s="457" t="s">
        <v>1382</v>
      </c>
      <c r="D125" s="457" t="s">
        <v>1382</v>
      </c>
      <c r="E125" s="215" t="s">
        <v>15714</v>
      </c>
      <c r="F125" s="215" t="s">
        <v>799</v>
      </c>
      <c r="G125" s="215" t="s">
        <v>13459</v>
      </c>
      <c r="H125" s="458" t="s">
        <v>15799</v>
      </c>
      <c r="I125" s="459" t="s">
        <v>2151</v>
      </c>
      <c r="J125" s="459" t="s">
        <v>1582</v>
      </c>
      <c r="K125" s="460" t="s">
        <v>15800</v>
      </c>
      <c r="L125" s="460" t="s">
        <v>15801</v>
      </c>
      <c r="M125" s="460"/>
      <c r="N125" s="460"/>
      <c r="O125" s="460" t="s">
        <v>15802</v>
      </c>
      <c r="P125" s="461"/>
      <c r="Q125" s="462"/>
      <c r="R125" s="215" t="str">
        <f ca="1">IF(ISERROR($V125),"",OFFSET('Smelter Look-up'!$C$4,$V125-4,0)&amp;"")</f>
        <v>Japan New Metals Co., Ltd.</v>
      </c>
      <c r="S125" s="222" t="str">
        <f t="shared" ca="1" si="15"/>
        <v>JP</v>
      </c>
      <c r="T125" s="222" t="str">
        <f ca="1">IF(B125="","",IF(ISERROR(MATCH($J125,SorP!$B$1:$B$6230,0)),"",INDIRECT("'SorP'!$A$"&amp;MATCH($J125,SorP!$B$1:$B$6230,0))))</f>
        <v>JP-05</v>
      </c>
      <c r="U125" s="238"/>
      <c r="V125" s="270">
        <f>IF(C125="",NA(),MATCH($B125&amp;$C125,'Smelter Look-up'!$J:$J,0))</f>
        <v>572</v>
      </c>
      <c r="W125" s="271"/>
      <c r="X125" s="271">
        <f t="shared" si="16"/>
        <v>0</v>
      </c>
      <c r="Y125" s="271"/>
      <c r="Z125" s="271"/>
      <c r="AB125" s="273" t="str">
        <f t="shared" si="17"/>
        <v>TungstenJapan New Metals Co., Ltd.</v>
      </c>
    </row>
    <row r="126" spans="1:28" s="272" customFormat="1" ht="229.5">
      <c r="A126" s="214" t="s">
        <v>1397</v>
      </c>
      <c r="B126" s="215" t="s">
        <v>1132</v>
      </c>
      <c r="C126" s="457" t="s">
        <v>2185</v>
      </c>
      <c r="D126" s="457" t="s">
        <v>2185</v>
      </c>
      <c r="E126" s="215" t="s">
        <v>15629</v>
      </c>
      <c r="F126" s="215" t="s">
        <v>1397</v>
      </c>
      <c r="G126" s="215" t="s">
        <v>13459</v>
      </c>
      <c r="H126" s="458" t="s">
        <v>15803</v>
      </c>
      <c r="I126" s="459" t="s">
        <v>1744</v>
      </c>
      <c r="J126" s="459" t="s">
        <v>13846</v>
      </c>
      <c r="K126" s="460" t="s">
        <v>15804</v>
      </c>
      <c r="L126" s="460" t="s">
        <v>15805</v>
      </c>
      <c r="M126" s="460"/>
      <c r="N126" s="460"/>
      <c r="O126" s="460" t="s">
        <v>15806</v>
      </c>
      <c r="P126" s="461"/>
      <c r="Q126" s="462"/>
      <c r="R126" s="215" t="str">
        <f ca="1">IF(ISERROR($V126),"",OFFSET('Smelter Look-up'!$C$4,$V126-4,0)&amp;"")</f>
        <v>FIR Metals &amp; Resource Ltd.</v>
      </c>
      <c r="S126" s="222" t="str">
        <f t="shared" ca="1" si="15"/>
        <v>CN</v>
      </c>
      <c r="T126" s="222" t="str">
        <f ca="1">IF(B126="","",IF(ISERROR(MATCH($J126,SorP!$B$1:$B$6230,0)),"",INDIRECT("'SorP'!$A$"&amp;MATCH($J126,SorP!$B$1:$B$6230,0))))</f>
        <v>CN-HN</v>
      </c>
      <c r="U126" s="238"/>
      <c r="V126" s="270">
        <f>IF(C126="",NA(),MATCH($B126&amp;$C126,'Smelter Look-up'!$J:$J,0))</f>
        <v>322</v>
      </c>
      <c r="W126" s="271"/>
      <c r="X126" s="271">
        <f t="shared" si="16"/>
        <v>0</v>
      </c>
      <c r="Y126" s="271"/>
      <c r="Z126" s="271"/>
      <c r="AB126" s="273" t="str">
        <f t="shared" si="17"/>
        <v>TantalumFIR Metals &amp; Resource Ltd.</v>
      </c>
    </row>
    <row r="127" spans="1:28" s="272" customFormat="1" ht="229.5">
      <c r="A127" s="214" t="s">
        <v>1399</v>
      </c>
      <c r="B127" s="215" t="s">
        <v>1132</v>
      </c>
      <c r="C127" s="457" t="s">
        <v>2186</v>
      </c>
      <c r="D127" s="457" t="s">
        <v>2186</v>
      </c>
      <c r="E127" s="215" t="s">
        <v>15629</v>
      </c>
      <c r="F127" s="215" t="s">
        <v>1399</v>
      </c>
      <c r="G127" s="215" t="s">
        <v>13459</v>
      </c>
      <c r="H127" s="458" t="s">
        <v>15807</v>
      </c>
      <c r="I127" s="459" t="s">
        <v>1731</v>
      </c>
      <c r="J127" s="459" t="s">
        <v>13842</v>
      </c>
      <c r="K127" s="460" t="s">
        <v>15808</v>
      </c>
      <c r="L127" s="460" t="s">
        <v>15809</v>
      </c>
      <c r="M127" s="460"/>
      <c r="N127" s="460"/>
      <c r="O127" s="460" t="s">
        <v>15810</v>
      </c>
      <c r="P127" s="461"/>
      <c r="Q127" s="462"/>
      <c r="R127" s="215" t="str">
        <f ca="1">IF(ISERROR($V127),"",OFFSET('Smelter Look-up'!$C$4,$V127-4,0)&amp;"")</f>
        <v>Jiujiang Zhongao Tantalum &amp; Niobium Co., Ltd.</v>
      </c>
      <c r="S127" s="222" t="str">
        <f t="shared" ca="1" si="15"/>
        <v>CN</v>
      </c>
      <c r="T127" s="222" t="str">
        <f ca="1">IF(B127="","",IF(ISERROR(MATCH($J127,SorP!$B$1:$B$6230,0)),"",INDIRECT("'SorP'!$A$"&amp;MATCH($J127,SorP!$B$1:$B$6230,0))))</f>
        <v>CN-JX</v>
      </c>
      <c r="U127" s="238"/>
      <c r="V127" s="270">
        <f>IF(C127="",NA(),MATCH($B127&amp;$C127,'Smelter Look-up'!$J:$J,0))</f>
        <v>338</v>
      </c>
      <c r="W127" s="271"/>
      <c r="X127" s="271">
        <f t="shared" si="16"/>
        <v>0</v>
      </c>
      <c r="Y127" s="271"/>
      <c r="Z127" s="271"/>
      <c r="AB127" s="273" t="str">
        <f t="shared" si="17"/>
        <v>TantalumJiujiang Zhongao Tantalum &amp; Niobium Co., Ltd.</v>
      </c>
    </row>
    <row r="128" spans="1:28" s="272" customFormat="1" ht="229.5">
      <c r="A128" s="214" t="s">
        <v>754</v>
      </c>
      <c r="B128" s="215" t="s">
        <v>1132</v>
      </c>
      <c r="C128" s="457" t="s">
        <v>47</v>
      </c>
      <c r="D128" s="457" t="s">
        <v>47</v>
      </c>
      <c r="E128" s="215" t="s">
        <v>15723</v>
      </c>
      <c r="F128" s="215" t="s">
        <v>754</v>
      </c>
      <c r="G128" s="215" t="s">
        <v>13459</v>
      </c>
      <c r="H128" s="458" t="s">
        <v>15811</v>
      </c>
      <c r="I128" s="459" t="s">
        <v>1732</v>
      </c>
      <c r="J128" s="459" t="s">
        <v>1554</v>
      </c>
      <c r="K128" s="460" t="s">
        <v>15812</v>
      </c>
      <c r="L128" s="460" t="s">
        <v>15813</v>
      </c>
      <c r="M128" s="460"/>
      <c r="N128" s="460"/>
      <c r="O128" s="460" t="s">
        <v>15814</v>
      </c>
      <c r="P128" s="461"/>
      <c r="Q128" s="462"/>
      <c r="R128" s="215" t="str">
        <f ca="1">IF(ISERROR($V128),"",OFFSET('Smelter Look-up'!$C$4,$V128-4,0)&amp;"")</f>
        <v>LSM Brasil S.A.</v>
      </c>
      <c r="S128" s="222" t="str">
        <f t="shared" ca="1" si="15"/>
        <v>BR</v>
      </c>
      <c r="T128" s="222" t="str">
        <f ca="1">IF(B128="","",IF(ISERROR(MATCH($J128,SorP!$B$1:$B$6230,0)),"",INDIRECT("'SorP'!$A$"&amp;MATCH($J128,SorP!$B$1:$B$6230,0))))</f>
        <v>BR-MG</v>
      </c>
      <c r="U128" s="238"/>
      <c r="V128" s="270">
        <f>IF(C128="",NA(),MATCH($B128&amp;$C128,'Smelter Look-up'!$J:$J,0))</f>
        <v>341</v>
      </c>
      <c r="W128" s="271"/>
      <c r="X128" s="271">
        <f t="shared" si="16"/>
        <v>0</v>
      </c>
      <c r="Y128" s="271"/>
      <c r="Z128" s="271"/>
      <c r="AB128" s="273" t="str">
        <f t="shared" si="17"/>
        <v>TantalumLSM Brasil S.A.</v>
      </c>
    </row>
    <row r="129" spans="1:28" s="272" customFormat="1" ht="242.25">
      <c r="A129" s="214" t="s">
        <v>758</v>
      </c>
      <c r="B129" s="215" t="s">
        <v>1132</v>
      </c>
      <c r="C129" s="457" t="s">
        <v>2560</v>
      </c>
      <c r="D129" s="457" t="s">
        <v>2560</v>
      </c>
      <c r="E129" s="215" t="s">
        <v>15815</v>
      </c>
      <c r="F129" s="215" t="s">
        <v>758</v>
      </c>
      <c r="G129" s="215" t="s">
        <v>13459</v>
      </c>
      <c r="H129" s="458" t="s">
        <v>15816</v>
      </c>
      <c r="I129" s="459" t="s">
        <v>1740</v>
      </c>
      <c r="J129" s="459" t="s">
        <v>1741</v>
      </c>
      <c r="K129" s="460" t="s">
        <v>15817</v>
      </c>
      <c r="L129" s="460" t="s">
        <v>15818</v>
      </c>
      <c r="M129" s="460"/>
      <c r="N129" s="460"/>
      <c r="O129" s="460" t="s">
        <v>15819</v>
      </c>
      <c r="P129" s="461"/>
      <c r="Q129" s="462"/>
      <c r="R129" s="215" t="str">
        <f ca="1">IF(ISERROR($V129),"",OFFSET('Smelter Look-up'!$C$4,$V129-4,0)&amp;"")</f>
        <v>NPM Silmet AS</v>
      </c>
      <c r="S129" s="222" t="str">
        <f t="shared" ca="1" si="15"/>
        <v>EE</v>
      </c>
      <c r="T129" s="222" t="str">
        <f ca="1">IF(B129="","",IF(ISERROR(MATCH($J129,SorP!$B$1:$B$6230,0)),"",INDIRECT("'SorP'!$A$"&amp;MATCH($J129,SorP!$B$1:$B$6230,0))))</f>
        <v>EE-44</v>
      </c>
      <c r="U129" s="238"/>
      <c r="V129" s="270">
        <f>IF(C129="",NA(),MATCH($B129&amp;$C129,'Smelter Look-up'!$J:$J,0))</f>
        <v>353</v>
      </c>
      <c r="W129" s="271"/>
      <c r="X129" s="271">
        <f t="shared" si="16"/>
        <v>0</v>
      </c>
      <c r="Y129" s="271"/>
      <c r="Z129" s="271"/>
      <c r="AB129" s="273" t="str">
        <f t="shared" si="17"/>
        <v>TantalumNPM Silmet AS</v>
      </c>
    </row>
    <row r="130" spans="1:28" s="272" customFormat="1" ht="89.25">
      <c r="A130" s="214" t="s">
        <v>1423</v>
      </c>
      <c r="B130" s="215" t="s">
        <v>1132</v>
      </c>
      <c r="C130" s="457" t="s">
        <v>1422</v>
      </c>
      <c r="D130" s="457" t="s">
        <v>1422</v>
      </c>
      <c r="E130" s="215" t="s">
        <v>15714</v>
      </c>
      <c r="F130" s="215" t="s">
        <v>1423</v>
      </c>
      <c r="G130" s="215" t="s">
        <v>13459</v>
      </c>
      <c r="H130" s="458" t="s">
        <v>15820</v>
      </c>
      <c r="I130" s="459" t="s">
        <v>1765</v>
      </c>
      <c r="J130" s="459" t="s">
        <v>1766</v>
      </c>
      <c r="K130" s="460" t="s">
        <v>15668</v>
      </c>
      <c r="L130" s="460" t="s">
        <v>15669</v>
      </c>
      <c r="M130" s="460"/>
      <c r="N130" s="460"/>
      <c r="O130" s="460" t="s">
        <v>15821</v>
      </c>
      <c r="P130" s="461"/>
      <c r="Q130" s="462"/>
      <c r="R130" s="215" t="str">
        <f ca="1">IF(ISERROR($V130),"",OFFSET('Smelter Look-up'!$C$4,$V130-4,0)&amp;"")</f>
        <v>TANIOBIS Japan Co., Ltd.</v>
      </c>
      <c r="S130" s="222" t="str">
        <f t="shared" ca="1" si="15"/>
        <v>JP</v>
      </c>
      <c r="T130" s="222" t="str">
        <f ca="1">IF(B130="","",IF(ISERROR(MATCH($J130,SorP!$B$1:$B$6230,0)),"",INDIRECT("'SorP'!$A$"&amp;MATCH($J130,SorP!$B$1:$B$6230,0))))</f>
        <v>JP-08</v>
      </c>
      <c r="U130" s="238"/>
      <c r="V130" s="270">
        <f>IF(C130="",NA(),MATCH($B130&amp;$C130,'Smelter Look-up'!$J:$J,0))</f>
        <v>329</v>
      </c>
      <c r="W130" s="271"/>
      <c r="X130" s="271">
        <f t="shared" si="16"/>
        <v>0</v>
      </c>
      <c r="Y130" s="271"/>
      <c r="Z130" s="271"/>
      <c r="AB130" s="273" t="str">
        <f t="shared" si="17"/>
        <v>TantalumH.C. Starck Ltd.</v>
      </c>
    </row>
    <row r="131" spans="1:28" s="272" customFormat="1" ht="76.5">
      <c r="A131" s="214" t="s">
        <v>1424</v>
      </c>
      <c r="B131" s="215" t="s">
        <v>1132</v>
      </c>
      <c r="C131" s="457" t="s">
        <v>2361</v>
      </c>
      <c r="D131" s="457" t="s">
        <v>2361</v>
      </c>
      <c r="E131" s="215" t="s">
        <v>15656</v>
      </c>
      <c r="F131" s="215" t="s">
        <v>1424</v>
      </c>
      <c r="G131" s="215" t="s">
        <v>13459</v>
      </c>
      <c r="H131" s="458" t="s">
        <v>15822</v>
      </c>
      <c r="I131" s="459" t="s">
        <v>1762</v>
      </c>
      <c r="J131" s="459" t="s">
        <v>1550</v>
      </c>
      <c r="K131" s="460" t="s">
        <v>15668</v>
      </c>
      <c r="L131" s="460" t="s">
        <v>15669</v>
      </c>
      <c r="M131" s="460"/>
      <c r="N131" s="460"/>
      <c r="O131" s="460" t="s">
        <v>15823</v>
      </c>
      <c r="P131" s="461"/>
      <c r="Q131" s="462"/>
      <c r="R131" s="215" t="str">
        <f ca="1">IF(ISERROR($V131),"",OFFSET('Smelter Look-up'!$C$4,$V131-4,0)&amp;"")</f>
        <v>TANIOBIS Smelting GmbH &amp; Co. KG</v>
      </c>
      <c r="S131" s="222" t="str">
        <f t="shared" ca="1" si="15"/>
        <v>DE</v>
      </c>
      <c r="T131" s="222" t="str">
        <f ca="1">IF(B131="","",IF(ISERROR(MATCH($J131,SorP!$B$1:$B$6230,0)),"",INDIRECT("'SorP'!$A$"&amp;MATCH($J131,SorP!$B$1:$B$6230,0))))</f>
        <v>DE-BW</v>
      </c>
      <c r="U131" s="238"/>
      <c r="V131" s="270">
        <f>IF(C131="",NA(),MATCH($B131&amp;$C131,'Smelter Look-up'!$J:$J,0))</f>
        <v>330</v>
      </c>
      <c r="W131" s="271"/>
      <c r="X131" s="271">
        <f t="shared" si="16"/>
        <v>0</v>
      </c>
      <c r="Y131" s="271"/>
      <c r="Z131" s="271"/>
      <c r="AB131" s="273" t="str">
        <f t="shared" si="17"/>
        <v>TantalumH.C. Starck Smelting GmbH &amp; Co. KG</v>
      </c>
    </row>
    <row r="132" spans="1:28" s="272" customFormat="1" ht="25.5">
      <c r="A132" s="214" t="s">
        <v>756</v>
      </c>
      <c r="B132" s="215" t="s">
        <v>1132</v>
      </c>
      <c r="C132" s="457" t="s">
        <v>12642</v>
      </c>
      <c r="D132" s="457" t="s">
        <v>12642</v>
      </c>
      <c r="E132" s="215" t="s">
        <v>15723</v>
      </c>
      <c r="F132" s="215" t="s">
        <v>756</v>
      </c>
      <c r="G132" s="215" t="s">
        <v>13459</v>
      </c>
      <c r="H132" s="458" t="s">
        <v>15824</v>
      </c>
      <c r="I132" s="459" t="s">
        <v>1736</v>
      </c>
      <c r="J132" s="459" t="s">
        <v>1737</v>
      </c>
      <c r="K132" s="460" t="s">
        <v>15825</v>
      </c>
      <c r="L132" s="460" t="s">
        <v>15826</v>
      </c>
      <c r="M132" s="460"/>
      <c r="N132" s="460"/>
      <c r="O132" s="460" t="s">
        <v>15723</v>
      </c>
      <c r="P132" s="461"/>
      <c r="Q132" s="462"/>
      <c r="R132" s="215" t="str">
        <f ca="1">IF(ISERROR($V132),"",OFFSET('Smelter Look-up'!$C$4,$V132-4,0)&amp;"")</f>
        <v>Mineracao Taboca S.A.</v>
      </c>
      <c r="S132" s="222" t="str">
        <f t="shared" ca="1" si="15"/>
        <v>BR</v>
      </c>
      <c r="T132" s="222" t="str">
        <f ca="1">IF(B132="","",IF(ISERROR(MATCH($J132,SorP!$B$1:$B$6230,0)),"",INDIRECT("'SorP'!$A$"&amp;MATCH($J132,SorP!$B$1:$B$6230,0))))</f>
        <v>BR-AM</v>
      </c>
      <c r="U132" s="238"/>
      <c r="V132" s="270">
        <f>IF(C132="",NA(),MATCH($B132&amp;$C132,'Smelter Look-up'!$J:$J,0))</f>
        <v>345</v>
      </c>
      <c r="W132" s="271"/>
      <c r="X132" s="271">
        <f t="shared" si="16"/>
        <v>0</v>
      </c>
      <c r="Y132" s="271"/>
      <c r="Z132" s="271"/>
      <c r="AB132" s="273" t="str">
        <f t="shared" si="17"/>
        <v>TantalumMineracao Taboca S.A.</v>
      </c>
    </row>
    <row r="133" spans="1:28" s="272" customFormat="1" ht="51">
      <c r="A133" s="214" t="s">
        <v>2289</v>
      </c>
      <c r="B133" s="215" t="s">
        <v>1132</v>
      </c>
      <c r="C133" s="457" t="s">
        <v>2288</v>
      </c>
      <c r="D133" s="457" t="s">
        <v>2288</v>
      </c>
      <c r="E133" s="215" t="s">
        <v>15629</v>
      </c>
      <c r="F133" s="215" t="s">
        <v>2289</v>
      </c>
      <c r="G133" s="215" t="s">
        <v>13459</v>
      </c>
      <c r="H133" s="458" t="s">
        <v>15827</v>
      </c>
      <c r="I133" s="459" t="s">
        <v>1751</v>
      </c>
      <c r="J133" s="459" t="s">
        <v>13842</v>
      </c>
      <c r="K133" s="460" t="s">
        <v>15828</v>
      </c>
      <c r="L133" s="460" t="s">
        <v>15829</v>
      </c>
      <c r="M133" s="460"/>
      <c r="N133" s="460"/>
      <c r="O133" s="460" t="s">
        <v>15830</v>
      </c>
      <c r="P133" s="461"/>
      <c r="Q133" s="462"/>
      <c r="R133" s="215" t="str">
        <f ca="1">IF(ISERROR($V133),"",OFFSET('Smelter Look-up'!$C$4,$V133-4,0)&amp;"")</f>
        <v>Jiangxi Tuohong New Raw Material</v>
      </c>
      <c r="S133" s="222" t="str">
        <f t="shared" ref="S133" ca="1" si="18">IF(B133="","",IF(ISERROR(MATCH($E133,CL,0)),"Unknown",INDIRECT("'C'!$A$"&amp;MATCH($E133,CL,0)+1)))</f>
        <v>CN</v>
      </c>
      <c r="T133" s="222" t="str">
        <f ca="1">IF(B133="","",IF(ISERROR(MATCH($J133,SorP!$B$1:$B$6230,0)),"",INDIRECT("'SorP'!$A$"&amp;MATCH($J133,SorP!$B$1:$B$6230,0))))</f>
        <v>CN-JX</v>
      </c>
      <c r="U133" s="238"/>
      <c r="V133" s="270">
        <f>IF(C133="",NA(),MATCH($B133&amp;$C133,'Smelter Look-up'!$J:$J,0))</f>
        <v>334</v>
      </c>
      <c r="W133" s="271"/>
      <c r="X133" s="271">
        <f t="shared" ref="X133" si="19">IF(AND(C133="Smelter not listed",OR(LEN(D133)=0,LEN(E133)=0)),1,0)</f>
        <v>0</v>
      </c>
      <c r="Y133" s="271"/>
      <c r="Z133" s="271"/>
      <c r="AB133" s="273" t="str">
        <f t="shared" ref="AB133" si="20">B133&amp;C133</f>
        <v>TantalumJiangxi Tuohong New Raw Material</v>
      </c>
    </row>
    <row r="134" spans="1:28" s="272" customFormat="1" ht="267.75">
      <c r="A134" s="214" t="s">
        <v>1414</v>
      </c>
      <c r="B134" s="215" t="s">
        <v>1132</v>
      </c>
      <c r="C134" s="457" t="s">
        <v>1413</v>
      </c>
      <c r="D134" s="457" t="s">
        <v>1413</v>
      </c>
      <c r="E134" s="215" t="s">
        <v>15638</v>
      </c>
      <c r="F134" s="215" t="s">
        <v>1414</v>
      </c>
      <c r="G134" s="215" t="s">
        <v>13459</v>
      </c>
      <c r="H134" s="458" t="s">
        <v>15831</v>
      </c>
      <c r="I134" s="459" t="s">
        <v>1767</v>
      </c>
      <c r="J134" s="459" t="s">
        <v>1749</v>
      </c>
      <c r="K134" s="460" t="s">
        <v>15792</v>
      </c>
      <c r="L134" s="460" t="s">
        <v>15793</v>
      </c>
      <c r="M134" s="460"/>
      <c r="N134" s="460"/>
      <c r="O134" s="460" t="s">
        <v>15832</v>
      </c>
      <c r="P134" s="461"/>
      <c r="Q134" s="462"/>
      <c r="R134" s="215" t="str">
        <f ca="1">IF(ISERROR($V134),"",OFFSET('Smelter Look-up'!$C$4,$V134-4,0)&amp;"")</f>
        <v>Global Advanced Metals Boyertown</v>
      </c>
      <c r="S134" s="222" t="str">
        <f t="shared" ref="S134:S165" ca="1" si="21">IF(B134="","",IF(ISERROR(MATCH($E134,CL,0)),"Unknown",INDIRECT("'C'!$A$"&amp;MATCH($E134,CL,0)+1)))</f>
        <v>US</v>
      </c>
      <c r="T134" s="222" t="str">
        <f ca="1">IF(B134="","",IF(ISERROR(MATCH($J134,SorP!$B$1:$B$6230,0)),"",INDIRECT("'SorP'!$A$"&amp;MATCH($J134,SorP!$B$1:$B$6230,0))))</f>
        <v>US-PA</v>
      </c>
      <c r="U134" s="238"/>
      <c r="V134" s="270">
        <f>IF(C134="",NA(),MATCH($B134&amp;$C134,'Smelter Look-up'!$J:$J,0))</f>
        <v>324</v>
      </c>
      <c r="W134" s="271"/>
      <c r="X134" s="271">
        <f t="shared" ref="X134:X165" si="22">IF(AND(C134="Smelter not listed",OR(LEN(D134)=0,LEN(E134)=0)),1,0)</f>
        <v>0</v>
      </c>
      <c r="Y134" s="271"/>
      <c r="Z134" s="271"/>
      <c r="AB134" s="273" t="str">
        <f t="shared" ref="AB134:AB165" si="23">B134&amp;C134</f>
        <v>TantalumGlobal Advanced Metals Boyertown</v>
      </c>
    </row>
    <row r="135" spans="1:28" s="272" customFormat="1" ht="89.25">
      <c r="A135" s="214" t="s">
        <v>145</v>
      </c>
      <c r="B135" s="215" t="s">
        <v>1133</v>
      </c>
      <c r="C135" s="457" t="s">
        <v>156</v>
      </c>
      <c r="D135" s="457" t="s">
        <v>156</v>
      </c>
      <c r="E135" s="215" t="s">
        <v>15629</v>
      </c>
      <c r="F135" s="215" t="s">
        <v>145</v>
      </c>
      <c r="G135" s="215" t="s">
        <v>13459</v>
      </c>
      <c r="H135" s="458" t="s">
        <v>15833</v>
      </c>
      <c r="I135" s="459" t="s">
        <v>1848</v>
      </c>
      <c r="J135" s="459" t="s">
        <v>13841</v>
      </c>
      <c r="K135" s="460" t="s">
        <v>15688</v>
      </c>
      <c r="L135" s="460" t="s">
        <v>15689</v>
      </c>
      <c r="M135" s="460"/>
      <c r="N135" s="460"/>
      <c r="O135" s="460" t="s">
        <v>15834</v>
      </c>
      <c r="P135" s="461"/>
      <c r="Q135" s="462"/>
      <c r="R135" s="215" t="str">
        <f ca="1">IF(ISERROR($V135),"",OFFSET('Smelter Look-up'!$C$4,$V135-4,0)&amp;"")</f>
        <v>Xiamen Tungsten (H.C.) Co., Ltd.</v>
      </c>
      <c r="S135" s="222" t="str">
        <f t="shared" ca="1" si="21"/>
        <v>CN</v>
      </c>
      <c r="T135" s="222" t="str">
        <f ca="1">IF(B135="","",IF(ISERROR(MATCH($J135,SorP!$B$1:$B$6230,0)),"",INDIRECT("'SorP'!$A$"&amp;MATCH($J135,SorP!$B$1:$B$6230,0))))</f>
        <v>CN-FJ</v>
      </c>
      <c r="U135" s="238"/>
      <c r="V135" s="270">
        <f>IF(C135="",NA(),MATCH($B135&amp;$C135,'Smelter Look-up'!$J:$J,0))</f>
        <v>604</v>
      </c>
      <c r="W135" s="271"/>
      <c r="X135" s="271">
        <f t="shared" si="22"/>
        <v>0</v>
      </c>
      <c r="Y135" s="271"/>
      <c r="Z135" s="271"/>
      <c r="AB135" s="273" t="str">
        <f t="shared" si="23"/>
        <v>TungstenXiamen Tungsten (H.C.) Co., Ltd.</v>
      </c>
    </row>
    <row r="136" spans="1:28" s="272" customFormat="1" ht="229.5">
      <c r="A136" s="214" t="s">
        <v>140</v>
      </c>
      <c r="B136" s="215" t="s">
        <v>1133</v>
      </c>
      <c r="C136" s="457" t="s">
        <v>151</v>
      </c>
      <c r="D136" s="457" t="s">
        <v>151</v>
      </c>
      <c r="E136" s="215" t="s">
        <v>15629</v>
      </c>
      <c r="F136" s="215" t="s">
        <v>140</v>
      </c>
      <c r="G136" s="215" t="s">
        <v>13459</v>
      </c>
      <c r="H136" s="458" t="s">
        <v>15835</v>
      </c>
      <c r="I136" s="459" t="s">
        <v>1787</v>
      </c>
      <c r="J136" s="459" t="s">
        <v>13842</v>
      </c>
      <c r="K136" s="460" t="s">
        <v>15836</v>
      </c>
      <c r="L136" s="460" t="s">
        <v>15837</v>
      </c>
      <c r="M136" s="460"/>
      <c r="N136" s="460"/>
      <c r="O136" s="460" t="s">
        <v>15838</v>
      </c>
      <c r="P136" s="461"/>
      <c r="Q136" s="462"/>
      <c r="R136" s="215" t="str">
        <f ca="1">IF(ISERROR($V136),"",OFFSET('Smelter Look-up'!$C$4,$V136-4,0)&amp;"")</f>
        <v>Ganzhou Jiangwu Ferrotungsten Co., Ltd.</v>
      </c>
      <c r="S136" s="222" t="str">
        <f t="shared" ca="1" si="21"/>
        <v>CN</v>
      </c>
      <c r="T136" s="222" t="str">
        <f ca="1">IF(B136="","",IF(ISERROR(MATCH($J136,SorP!$B$1:$B$6230,0)),"",INDIRECT("'SorP'!$A$"&amp;MATCH($J136,SorP!$B$1:$B$6230,0))))</f>
        <v>CN-JX</v>
      </c>
      <c r="U136" s="238"/>
      <c r="V136" s="270">
        <f>IF(C136="",NA(),MATCH($B136&amp;$C136,'Smelter Look-up'!$J:$J,0))</f>
        <v>557</v>
      </c>
      <c r="W136" s="271"/>
      <c r="X136" s="271">
        <f t="shared" si="22"/>
        <v>0</v>
      </c>
      <c r="Y136" s="271"/>
      <c r="Z136" s="271"/>
      <c r="AB136" s="273" t="str">
        <f t="shared" si="23"/>
        <v>TungstenGanzhou Jiangwu Ferrotungsten Co., Ltd.</v>
      </c>
    </row>
    <row r="137" spans="1:28" s="272" customFormat="1" ht="51">
      <c r="A137" s="214" t="s">
        <v>143</v>
      </c>
      <c r="B137" s="215" t="s">
        <v>1133</v>
      </c>
      <c r="C137" s="457" t="s">
        <v>154</v>
      </c>
      <c r="D137" s="457" t="s">
        <v>154</v>
      </c>
      <c r="E137" s="215" t="s">
        <v>15629</v>
      </c>
      <c r="F137" s="215" t="s">
        <v>143</v>
      </c>
      <c r="G137" s="215" t="s">
        <v>13459</v>
      </c>
      <c r="H137" s="458" t="s">
        <v>15839</v>
      </c>
      <c r="I137" s="459" t="s">
        <v>1850</v>
      </c>
      <c r="J137" s="459" t="s">
        <v>13842</v>
      </c>
      <c r="K137" s="460" t="s">
        <v>15644</v>
      </c>
      <c r="L137" s="460" t="s">
        <v>15645</v>
      </c>
      <c r="M137" s="460"/>
      <c r="N137" s="460"/>
      <c r="O137" s="460" t="s">
        <v>15840</v>
      </c>
      <c r="P137" s="461"/>
      <c r="Q137" s="462"/>
      <c r="R137" s="215" t="str">
        <f ca="1">IF(ISERROR($V137),"",OFFSET('Smelter Look-up'!$C$4,$V137-4,0)&amp;"")</f>
        <v>Jiangxi Tonggu Non-ferrous Metallurgical &amp; Chemical Co., Ltd.</v>
      </c>
      <c r="S137" s="222" t="str">
        <f t="shared" ca="1" si="21"/>
        <v>CN</v>
      </c>
      <c r="T137" s="222" t="str">
        <f ca="1">IF(B137="","",IF(ISERROR(MATCH($J137,SorP!$B$1:$B$6230,0)),"",INDIRECT("'SorP'!$A$"&amp;MATCH($J137,SorP!$B$1:$B$6230,0))))</f>
        <v>CN-JX</v>
      </c>
      <c r="U137" s="238"/>
      <c r="V137" s="270">
        <f>IF(C137="",NA(),MATCH($B137&amp;$C137,'Smelter Look-up'!$J:$J,0))</f>
        <v>576</v>
      </c>
      <c r="W137" s="271"/>
      <c r="X137" s="271">
        <f t="shared" si="22"/>
        <v>0</v>
      </c>
      <c r="Y137" s="271"/>
      <c r="Z137" s="271"/>
      <c r="AB137" s="273" t="str">
        <f t="shared" si="23"/>
        <v>TungstenJiangxi Tonggu Non-ferrous Metallurgical &amp; Chemical Co., Ltd.</v>
      </c>
    </row>
    <row r="138" spans="1:28" s="272" customFormat="1" ht="204">
      <c r="A138" s="214" t="s">
        <v>138</v>
      </c>
      <c r="B138" s="215" t="s">
        <v>1133</v>
      </c>
      <c r="C138" s="457" t="s">
        <v>157</v>
      </c>
      <c r="D138" s="457" t="s">
        <v>157</v>
      </c>
      <c r="E138" s="215" t="s">
        <v>15629</v>
      </c>
      <c r="F138" s="215" t="s">
        <v>138</v>
      </c>
      <c r="G138" s="215" t="s">
        <v>13459</v>
      </c>
      <c r="H138" s="458" t="s">
        <v>15841</v>
      </c>
      <c r="I138" s="459" t="s">
        <v>1853</v>
      </c>
      <c r="J138" s="459" t="s">
        <v>13842</v>
      </c>
      <c r="K138" s="460" t="s">
        <v>15842</v>
      </c>
      <c r="L138" s="460" t="s">
        <v>15843</v>
      </c>
      <c r="M138" s="460"/>
      <c r="N138" s="460"/>
      <c r="O138" s="460" t="s">
        <v>15844</v>
      </c>
      <c r="P138" s="461"/>
      <c r="Q138" s="462"/>
      <c r="R138" s="215" t="str">
        <f ca="1">IF(ISERROR($V138),"",OFFSET('Smelter Look-up'!$C$4,$V138-4,0)&amp;"")</f>
        <v>Jiangxi Gan Bei Tungsten Co., Ltd.</v>
      </c>
      <c r="S138" s="222" t="str">
        <f t="shared" ca="1" si="21"/>
        <v>CN</v>
      </c>
      <c r="T138" s="222" t="str">
        <f ca="1">IF(B138="","",IF(ISERROR(MATCH($J138,SorP!$B$1:$B$6230,0)),"",INDIRECT("'SorP'!$A$"&amp;MATCH($J138,SorP!$B$1:$B$6230,0))))</f>
        <v>CN-JX</v>
      </c>
      <c r="U138" s="238"/>
      <c r="V138" s="270">
        <f>IF(C138="",NA(),MATCH($B138&amp;$C138,'Smelter Look-up'!$J:$J,0))</f>
        <v>574</v>
      </c>
      <c r="W138" s="271"/>
      <c r="X138" s="271">
        <f t="shared" si="22"/>
        <v>0</v>
      </c>
      <c r="Y138" s="271"/>
      <c r="Z138" s="271"/>
      <c r="AB138" s="273" t="str">
        <f t="shared" si="23"/>
        <v>TungstenJiangxi Gan Bei Tungsten Co., Ltd.</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CCE166-CF88-4002-BEEC-5FB42130E12F}"/>
    </customSheetView>
  </customSheetViews>
  <mergeCells count="3">
    <mergeCell ref="J2:O2"/>
    <mergeCell ref="B3:E3"/>
    <mergeCell ref="G3:I3"/>
  </mergeCells>
  <conditionalFormatting sqref="B586:B2504">
    <cfRule type="expression" dxfId="88" priority="69" stopIfTrue="1">
      <formula>IF(B586="",TRUE)</formula>
    </cfRule>
    <cfRule type="expression" dxfId="87" priority="80" stopIfTrue="1">
      <formula>IF(AND(COUNTIF(MetalSmelter,B586&amp;C586)=0,LEN(C586)&gt;0),TRUE,FALSE)</formula>
    </cfRule>
  </conditionalFormatting>
  <conditionalFormatting sqref="D586:D2504">
    <cfRule type="expression" dxfId="86" priority="63" stopIfTrue="1">
      <formula>IF(AND(LEN($C586)&gt;0,($C586&lt;&gt;"Smelter Not Listed")),1,0)</formula>
    </cfRule>
    <cfRule type="expression" dxfId="85" priority="88" stopIfTrue="1">
      <formula>IF(AND(D586="",$C586=$X$4),TRUE)</formula>
    </cfRule>
    <cfRule type="expression" dxfId="84" priority="89" stopIfTrue="1">
      <formula>IF(FIND("!",D586),TRUE)</formula>
    </cfRule>
  </conditionalFormatting>
  <conditionalFormatting sqref="G586:G2504">
    <cfRule type="expression" dxfId="83" priority="90" stopIfTrue="1">
      <formula>IF(FIND("Enter smelter details",G586),TRUE)</formula>
    </cfRule>
  </conditionalFormatting>
  <conditionalFormatting sqref="R586:R2505 E586:E2504">
    <cfRule type="expression" dxfId="82" priority="76" stopIfTrue="1">
      <formula>IF(AND(E586="",$C586=$X$4),TRUE)</formula>
    </cfRule>
    <cfRule type="expression" dxfId="81" priority="77" stopIfTrue="1">
      <formula>IF(FIND("!",E586),TRUE)</formula>
    </cfRule>
  </conditionalFormatting>
  <conditionalFormatting sqref="F586:F2504">
    <cfRule type="expression" dxfId="80" priority="67" stopIfTrue="1">
      <formula>IF(AND(LEN($A586)&gt;0,$A586&lt;&gt;$F586),TRUE,FALSE)</formula>
    </cfRule>
  </conditionalFormatting>
  <conditionalFormatting sqref="C586:C2504">
    <cfRule type="expression" dxfId="79" priority="66" stopIfTrue="1">
      <formula>IF(AND(B586&lt;&gt;"",C586=""),TRUE)</formula>
    </cfRule>
  </conditionalFormatting>
  <conditionalFormatting sqref="B139:B585">
    <cfRule type="expression" dxfId="78" priority="45" stopIfTrue="1">
      <formula>IF(B139="",TRUE)</formula>
    </cfRule>
    <cfRule type="expression" dxfId="77" priority="48" stopIfTrue="1">
      <formula>IF(AND(COUNTIF(MetalSmelter,B139&amp;C139)=0,LEN(C139)&gt;0),TRUE,FALSE)</formula>
    </cfRule>
  </conditionalFormatting>
  <conditionalFormatting sqref="D139:D585">
    <cfRule type="expression" dxfId="76" priority="42" stopIfTrue="1">
      <formula>IF(AND(LEN($C139)&gt;0,($C139&lt;&gt;"Smelter Not Listed")),1,0)</formula>
    </cfRule>
    <cfRule type="expression" dxfId="75" priority="49" stopIfTrue="1">
      <formula>IF(AND(D139="",$C139=$X$4),TRUE)</formula>
    </cfRule>
    <cfRule type="expression" dxfId="74" priority="50" stopIfTrue="1">
      <formula>IF(FIND("!",D139),TRUE)</formula>
    </cfRule>
  </conditionalFormatting>
  <conditionalFormatting sqref="G139:G585">
    <cfRule type="expression" dxfId="73" priority="51" stopIfTrue="1">
      <formula>IF(FIND("Enter smelter details",G139),TRUE)</formula>
    </cfRule>
  </conditionalFormatting>
  <conditionalFormatting sqref="R5:R585 E139:E585">
    <cfRule type="expression" dxfId="72" priority="46" stopIfTrue="1">
      <formula>IF(AND(E5="",$C5=$X$4),TRUE)</formula>
    </cfRule>
    <cfRule type="expression" dxfId="71" priority="47" stopIfTrue="1">
      <formula>IF(FIND("!",E5),TRUE)</formula>
    </cfRule>
  </conditionalFormatting>
  <conditionalFormatting sqref="F139:F585">
    <cfRule type="expression" dxfId="70" priority="44" stopIfTrue="1">
      <formula>IF(AND(LEN($A139)&gt;0,$A139&lt;&gt;$F139),TRUE,FALSE)</formula>
    </cfRule>
  </conditionalFormatting>
  <conditionalFormatting sqref="C139:C585">
    <cfRule type="expression" dxfId="69" priority="43" stopIfTrue="1">
      <formula>IF(AND(B139&lt;&gt;"",C139=""),TRUE)</formula>
    </cfRule>
  </conditionalFormatting>
  <conditionalFormatting sqref="E5:E24 E26:E138">
    <cfRule type="expression" dxfId="30" priority="30" stopIfTrue="1">
      <formula>IF(AND(E5="",$C5=$X$4),TRUE)</formula>
    </cfRule>
    <cfRule type="expression" dxfId="29" priority="31" stopIfTrue="1">
      <formula>IF(FIND("!",E5),TRUE)</formula>
    </cfRule>
  </conditionalFormatting>
  <conditionalFormatting sqref="B21:B81 B5:B19">
    <cfRule type="expression" dxfId="28" priority="27" stopIfTrue="1">
      <formula>IF(B5="",TRUE)</formula>
    </cfRule>
    <cfRule type="expression" dxfId="27" priority="28" stopIfTrue="1">
      <formula>IF(AND(COUNTIF(MetalSmelter,B5&amp;C5)=0,LEN(C5)&gt;0),TRUE,FALSE)</formula>
    </cfRule>
  </conditionalFormatting>
  <conditionalFormatting sqref="G5:G19 G21:G81">
    <cfRule type="expression" dxfId="26" priority="29" stopIfTrue="1">
      <formula>IF(FIND("Enter smelter details",G5),TRUE)</formula>
    </cfRule>
  </conditionalFormatting>
  <conditionalFormatting sqref="F5:F19 F21:F81">
    <cfRule type="expression" dxfId="25" priority="26" stopIfTrue="1">
      <formula>IF(AND(LEN($A5)&gt;0,$A5&lt;&gt;$F5),TRUE,FALSE)</formula>
    </cfRule>
  </conditionalFormatting>
  <conditionalFormatting sqref="C21:C24 C5:C6 C8:C19 C26:C81">
    <cfRule type="expression" dxfId="24" priority="25" stopIfTrue="1">
      <formula>IF(AND(B5&lt;&gt;"",C5=""),TRUE)</formula>
    </cfRule>
  </conditionalFormatting>
  <conditionalFormatting sqref="B20">
    <cfRule type="expression" dxfId="23" priority="22" stopIfTrue="1">
      <formula>IF(B20="",TRUE)</formula>
    </cfRule>
    <cfRule type="expression" dxfId="22" priority="23" stopIfTrue="1">
      <formula>IF(AND(COUNTIF(MetalSmelter,B20&amp;C20)=0,LEN(C20)&gt;0),TRUE,FALSE)</formula>
    </cfRule>
  </conditionalFormatting>
  <conditionalFormatting sqref="G20">
    <cfRule type="expression" dxfId="21" priority="24" stopIfTrue="1">
      <formula>IF(FIND("Enter smelter details",G20),TRUE)</formula>
    </cfRule>
  </conditionalFormatting>
  <conditionalFormatting sqref="F20">
    <cfRule type="expression" dxfId="20" priority="21" stopIfTrue="1">
      <formula>IF(AND(LEN($A20)&gt;0,$A20&lt;&gt;$F20),TRUE,FALSE)</formula>
    </cfRule>
  </conditionalFormatting>
  <conditionalFormatting sqref="C20:D20">
    <cfRule type="expression" dxfId="19" priority="20" stopIfTrue="1">
      <formula>IF(AND(B20&lt;&gt;"",C20=""),TRUE)</formula>
    </cfRule>
  </conditionalFormatting>
  <conditionalFormatting sqref="A5:A19 A21:A32">
    <cfRule type="expression" dxfId="18" priority="19" stopIfTrue="1">
      <formula>IF(AND(LEN($A5)&gt;0,$A5&lt;&gt;$F5),TRUE,FALSE)</formula>
    </cfRule>
  </conditionalFormatting>
  <conditionalFormatting sqref="A20">
    <cfRule type="expression" dxfId="17" priority="18" stopIfTrue="1">
      <formula>IF(AND(LEN($A20)&gt;0,$A20&lt;&gt;$F20),TRUE,FALSE)</formula>
    </cfRule>
  </conditionalFormatting>
  <conditionalFormatting sqref="C7:D7">
    <cfRule type="expression" dxfId="16" priority="17" stopIfTrue="1">
      <formula>IF(AND(B7&lt;&gt;"",C7=""),TRUE)</formula>
    </cfRule>
  </conditionalFormatting>
  <conditionalFormatting sqref="C25:D25">
    <cfRule type="expression" dxfId="15" priority="16" stopIfTrue="1">
      <formula>IF(AND(B25&lt;&gt;"",C25=""),TRUE)</formula>
    </cfRule>
  </conditionalFormatting>
  <conditionalFormatting sqref="E25">
    <cfRule type="expression" dxfId="14" priority="15" stopIfTrue="1">
      <formula>IF(AND(D25&lt;&gt;"",E25=""),TRUE)</formula>
    </cfRule>
  </conditionalFormatting>
  <conditionalFormatting sqref="A33:A34">
    <cfRule type="expression" dxfId="13" priority="14" stopIfTrue="1">
      <formula>IF(AND(LEN($A33)&gt;0,$A33&lt;&gt;$F33),TRUE,FALSE)</formula>
    </cfRule>
  </conditionalFormatting>
  <conditionalFormatting sqref="A35:A36">
    <cfRule type="expression" dxfId="12" priority="13" stopIfTrue="1">
      <formula>IF(AND(LEN($A35)&gt;0,$A35&lt;&gt;$F35),TRUE,FALSE)</formula>
    </cfRule>
  </conditionalFormatting>
  <conditionalFormatting sqref="A44">
    <cfRule type="expression" dxfId="11" priority="12" stopIfTrue="1">
      <formula>IF(AND(LEN($A44)&gt;0,$A44&lt;&gt;$F44),TRUE,FALSE)</formula>
    </cfRule>
  </conditionalFormatting>
  <conditionalFormatting sqref="A45">
    <cfRule type="expression" dxfId="10" priority="11" stopIfTrue="1">
      <formula>IF(AND(LEN($A45)&gt;0,$A45&lt;&gt;$F45),TRUE,FALSE)</formula>
    </cfRule>
  </conditionalFormatting>
  <conditionalFormatting sqref="A46:A60 A62:A80">
    <cfRule type="expression" dxfId="9" priority="10" stopIfTrue="1">
      <formula>IF(AND(LEN($A46)&gt;0,$A46&lt;&gt;$F46),TRUE,FALSE)</formula>
    </cfRule>
  </conditionalFormatting>
  <conditionalFormatting sqref="A61">
    <cfRule type="expression" dxfId="8" priority="9" stopIfTrue="1">
      <formula>IF(AND(LEN($A61)&gt;0,$A61&lt;&gt;$F61),TRUE,FALSE)</formula>
    </cfRule>
  </conditionalFormatting>
  <conditionalFormatting sqref="A81">
    <cfRule type="expression" dxfId="7" priority="8" stopIfTrue="1">
      <formula>IF(AND(LEN($A81)&gt;0,$A81&lt;&gt;$F81),TRUE,FALSE)</formula>
    </cfRule>
  </conditionalFormatting>
  <conditionalFormatting sqref="B82:B138">
    <cfRule type="expression" dxfId="6" priority="5" stopIfTrue="1">
      <formula>IF(B82="",TRUE)</formula>
    </cfRule>
    <cfRule type="expression" dxfId="5" priority="6" stopIfTrue="1">
      <formula>IF(AND(COUNTIF(MetalSmelter,B82&amp;C82)=0,LEN(C82)&gt;0),TRUE,FALSE)</formula>
    </cfRule>
  </conditionalFormatting>
  <conditionalFormatting sqref="G82:G138">
    <cfRule type="expression" dxfId="4" priority="7" stopIfTrue="1">
      <formula>IF(FIND("Enter smelter details",G82),TRUE)</formula>
    </cfRule>
  </conditionalFormatting>
  <conditionalFormatting sqref="F82:F138">
    <cfRule type="expression" dxfId="3" priority="4" stopIfTrue="1">
      <formula>IF(AND(LEN($A82)&gt;0,$A82&lt;&gt;$F82),TRUE,FALSE)</formula>
    </cfRule>
  </conditionalFormatting>
  <conditionalFormatting sqref="C82:C138">
    <cfRule type="expression" dxfId="2" priority="3" stopIfTrue="1">
      <formula>IF(AND(B82&lt;&gt;"",C82=""),TRUE)</formula>
    </cfRule>
  </conditionalFormatting>
  <conditionalFormatting sqref="D21:D24 D5:D6 D8:D19 D26:D81">
    <cfRule type="expression" dxfId="1" priority="2" stopIfTrue="1">
      <formula>IF(AND(C5&lt;&gt;"",D5=""),TRUE)</formula>
    </cfRule>
  </conditionalFormatting>
  <conditionalFormatting sqref="D82:D138">
    <cfRule type="expression" dxfId="0" priority="1" stopIfTrue="1">
      <formula>IF(AND(C82&lt;&gt;"",D82=""),TRUE)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Rolled Alloys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Company</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 Wonders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cwonders@rolledalloys.com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734-847-9430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Chris Wonders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cwonders@rolledalloys.com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44606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Rolledalloys.com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58" priority="358" stopIfTrue="1">
      <formula>$H$56=0</formula>
    </cfRule>
  </conditionalFormatting>
  <conditionalFormatting sqref="B66">
    <cfRule type="expression" dxfId="57" priority="39" stopIfTrue="1">
      <formula>IF(F66=0,TRUE)</formula>
    </cfRule>
  </conditionalFormatting>
  <conditionalFormatting sqref="B67">
    <cfRule type="expression" dxfId="56" priority="35" stopIfTrue="1">
      <formula>IF(F67=0,TRUE)</formula>
    </cfRule>
  </conditionalFormatting>
  <conditionalFormatting sqref="B68:B69">
    <cfRule type="expression" dxfId="55" priority="31" stopIfTrue="1">
      <formula>IF(F68=0,TRUE)</formula>
    </cfRule>
  </conditionalFormatting>
  <conditionalFormatting sqref="C69">
    <cfRule type="expression" dxfId="54" priority="13" stopIfTrue="1">
      <formula>C69="Not Required"</formula>
    </cfRule>
    <cfRule type="expression" dxfId="53" priority="21" stopIfTrue="1">
      <formula>OR(C69="Complete",C69="填写",C69="記入",C69="완료",C69="Complétez",C69="Concluído",C69="Vollständig",C69="Completare",C69="Doldurun")</formula>
    </cfRule>
  </conditionalFormatting>
  <conditionalFormatting sqref="A69">
    <cfRule type="expression" dxfId="52" priority="14" stopIfTrue="1">
      <formula>C69="Not Required"</formula>
    </cfRule>
    <cfRule type="expression" dxfId="5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50" priority="347" stopIfTrue="1">
      <formula>$F4=0</formula>
    </cfRule>
    <cfRule type="expression" dxfId="49" priority="348" stopIfTrue="1">
      <formula>$H4=0</formula>
    </cfRule>
    <cfRule type="expression" dxfId="48" priority="349" stopIfTrue="1">
      <formula>$H4=1</formula>
    </cfRule>
  </conditionalFormatting>
  <conditionalFormatting sqref="C69 A69">
    <cfRule type="expression" dxfId="47" priority="11" stopIfTrue="1">
      <formula>IF(AND($F$69=1,$G$69=1),TRUE,FALSE)</formula>
    </cfRule>
  </conditionalFormatting>
  <conditionalFormatting sqref="A29:A32">
    <cfRule type="expression" dxfId="46" priority="2" stopIfTrue="1">
      <formula>$F29=0</formula>
    </cfRule>
    <cfRule type="expression" dxfId="45" priority="3" stopIfTrue="1">
      <formula>$H29=0</formula>
    </cfRule>
    <cfRule type="expression" dxfId="44" priority="4" stopIfTrue="1">
      <formula>$H29=1</formula>
    </cfRule>
  </conditionalFormatting>
  <conditionalFormatting sqref="B65">
    <cfRule type="expression" dxfId="43" priority="1" stopIfTrue="1">
      <formula>IF(F65=0,TRUE)</formula>
    </cfRule>
  </conditionalFormatting>
  <conditionalFormatting sqref="A5:A13">
    <cfRule type="expression" dxfId="42" priority="49" stopIfTrue="1">
      <formula>$F5=0</formula>
    </cfRule>
    <cfRule type="expression" dxfId="41" priority="50" stopIfTrue="1">
      <formula>AND($F5=1,$G5=0)</formula>
    </cfRule>
    <cfRule type="expression" dxfId="4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39" priority="25" stopIfTrue="1" operator="equal">
      <formula>"Yes"</formula>
    </cfRule>
  </conditionalFormatting>
  <conditionalFormatting sqref="K5">
    <cfRule type="cellIs" dxfId="38" priority="9" stopIfTrue="1" operator="equal">
      <formula>"Yes"</formula>
    </cfRule>
  </conditionalFormatting>
  <conditionalFormatting sqref="J292:J293">
    <cfRule type="cellIs" dxfId="37" priority="7" stopIfTrue="1" operator="equal">
      <formula>"Yes"</formula>
    </cfRule>
  </conditionalFormatting>
  <conditionalFormatting sqref="J354:J355">
    <cfRule type="cellIs" dxfId="36" priority="6" stopIfTrue="1" operator="equal">
      <formula>"Yes"</formula>
    </cfRule>
  </conditionalFormatting>
  <conditionalFormatting sqref="J486:J487">
    <cfRule type="cellIs" dxfId="35" priority="5" stopIfTrue="1" operator="equal">
      <formula>"Yes"</formula>
    </cfRule>
  </conditionalFormatting>
  <conditionalFormatting sqref="J313:J314">
    <cfRule type="cellIs" dxfId="34" priority="4" stopIfTrue="1" operator="equal">
      <formula>"Yes"</formula>
    </cfRule>
  </conditionalFormatting>
  <conditionalFormatting sqref="J381:J382">
    <cfRule type="cellIs" dxfId="33" priority="3" stopIfTrue="1" operator="equal">
      <formula>"Yes"</formula>
    </cfRule>
  </conditionalFormatting>
  <conditionalFormatting sqref="J531:J532">
    <cfRule type="cellIs" dxfId="32" priority="2" stopIfTrue="1" operator="equal">
      <formula>"Yes"</formula>
    </cfRule>
  </conditionalFormatting>
  <conditionalFormatting sqref="J609:J610">
    <cfRule type="cellIs" dxfId="3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cwonders</cp:lastModifiedBy>
  <cp:lastPrinted>2015-04-21T20:47:43Z</cp:lastPrinted>
  <dcterms:created xsi:type="dcterms:W3CDTF">2010-06-21T21:00:23Z</dcterms:created>
  <dcterms:modified xsi:type="dcterms:W3CDTF">2022-02-14T15:00:44Z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